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FB1A80F-4CC0-430C-A5CB-8CDDCD75ED12}" xr6:coauthVersionLast="46" xr6:coauthVersionMax="46" xr10:uidLastSave="{00000000-0000-0000-0000-000000000000}"/>
  <bookViews>
    <workbookView xWindow="-120" yWindow="-120" windowWidth="24240" windowHeight="13140" xr2:uid="{22F5B727-292D-499B-9ED5-8BF1133FAB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5" i="1" l="1"/>
  <c r="G379" i="1"/>
  <c r="G389" i="1" s="1"/>
  <c r="C377" i="1"/>
  <c r="G388" i="1" s="1"/>
  <c r="C375" i="1"/>
  <c r="G387" i="1" s="1"/>
  <c r="G390" i="1" s="1"/>
  <c r="G334" i="1"/>
  <c r="G329" i="1"/>
  <c r="G323" i="1"/>
  <c r="C321" i="1"/>
  <c r="G332" i="1" s="1"/>
  <c r="C319" i="1"/>
  <c r="G331" i="1" s="1"/>
  <c r="G335" i="1" s="1"/>
  <c r="G273" i="1"/>
  <c r="G272" i="1"/>
  <c r="G269" i="1"/>
  <c r="G263" i="1"/>
  <c r="C261" i="1"/>
  <c r="C260" i="1"/>
  <c r="G271" i="1" s="1"/>
  <c r="G274" i="1" s="1"/>
  <c r="G229" i="1"/>
  <c r="G227" i="1" s="1"/>
  <c r="C231" i="1" s="1"/>
  <c r="C228" i="1"/>
  <c r="G226" i="1"/>
  <c r="C225" i="1"/>
  <c r="G211" i="1"/>
  <c r="C230" i="1" s="1"/>
  <c r="G210" i="1"/>
  <c r="G209" i="1"/>
  <c r="G205" i="1" s="1"/>
  <c r="C229" i="1" s="1"/>
  <c r="G208" i="1"/>
  <c r="G207" i="1"/>
  <c r="G206" i="1"/>
  <c r="C205" i="1"/>
  <c r="G185" i="1"/>
  <c r="G184" i="1"/>
  <c r="G183" i="1"/>
  <c r="G178" i="1"/>
  <c r="G176" i="1"/>
  <c r="G169" i="1" s="1"/>
  <c r="C173" i="1" s="1"/>
  <c r="G175" i="1"/>
  <c r="G174" i="1"/>
  <c r="G173" i="1"/>
  <c r="G171" i="1"/>
  <c r="C171" i="1"/>
  <c r="G170" i="1"/>
  <c r="G168" i="1"/>
  <c r="C167" i="1"/>
  <c r="G157" i="1"/>
  <c r="G153" i="1" s="1"/>
  <c r="C172" i="1" s="1"/>
  <c r="G150" i="1"/>
  <c r="G147" i="1"/>
  <c r="C147" i="1"/>
  <c r="C170" i="1" s="1"/>
  <c r="C81" i="1"/>
  <c r="K76" i="1"/>
  <c r="C76" i="1"/>
  <c r="K68" i="1"/>
  <c r="K67" i="1"/>
  <c r="K65" i="1"/>
  <c r="K64" i="1"/>
  <c r="K78" i="1" s="1"/>
  <c r="K60" i="1"/>
  <c r="G60" i="1"/>
  <c r="G56" i="1"/>
  <c r="G54" i="1" s="1"/>
  <c r="C80" i="1" s="1"/>
  <c r="C54" i="1"/>
  <c r="C79" i="1" s="1"/>
  <c r="C88" i="1" s="1"/>
  <c r="J51" i="1"/>
  <c r="C31" i="1"/>
  <c r="G28" i="1"/>
  <c r="C32" i="1" s="1"/>
  <c r="C26" i="1"/>
  <c r="G10" i="1"/>
  <c r="I4" i="1"/>
  <c r="G4" i="1"/>
  <c r="C30" i="1" s="1"/>
  <c r="C4" i="1"/>
  <c r="C29" i="1" s="1"/>
  <c r="C38" i="1" l="1"/>
  <c r="C175" i="1"/>
  <c r="C232" i="1"/>
</calcChain>
</file>

<file path=xl/sharedStrings.xml><?xml version="1.0" encoding="utf-8"?>
<sst xmlns="http://schemas.openxmlformats.org/spreadsheetml/2006/main" count="576" uniqueCount="145">
  <si>
    <t>TRƯỜNG THCS BẠCH ĐẰNG - QUẬN 3</t>
  </si>
  <si>
    <t xml:space="preserve">CÔNG KHAI TÀI CHÍNH CUỐI THÁNG  12/2020  </t>
  </si>
  <si>
    <t>STT</t>
  </si>
  <si>
    <t xml:space="preserve">CỘNG TK 3381 </t>
  </si>
  <si>
    <t>CỘNG  QŨY CƠ QUAN</t>
  </si>
  <si>
    <t>Học phẩm</t>
  </si>
  <si>
    <t>TK 43118: Khen thưởng 5%</t>
  </si>
  <si>
    <t>Bảo hiểm y tế học sinh</t>
  </si>
  <si>
    <t>TK 43121: Phúc Lợi    12,5%</t>
  </si>
  <si>
    <t>Nước uống học sinh</t>
  </si>
  <si>
    <r>
      <t>TK 4313Thu nhập tăng thêm38,5</t>
    </r>
    <r>
      <rPr>
        <sz val="10"/>
        <color indexed="8"/>
        <rFont val="Arial"/>
        <family val="2"/>
      </rPr>
      <t>%</t>
    </r>
  </si>
  <si>
    <t>Tiền ăn học sinh</t>
  </si>
  <si>
    <t xml:space="preserve">TK 4314:P.triển H.Động SN  1% </t>
  </si>
  <si>
    <t>Hỗ trợ học sinh cây ngã ngày 26/5/20</t>
  </si>
  <si>
    <t>TK 4315:ổn định thu nhập43%</t>
  </si>
  <si>
    <t>Khác (Căn tin hỗ trợ)</t>
  </si>
  <si>
    <t>CỘNG CÁC NGUỒN CCTL</t>
  </si>
  <si>
    <t>Học phí qui định</t>
  </si>
  <si>
    <t>Học bổng NĐ. Cảnh</t>
  </si>
  <si>
    <t>Tổ chức học 2 buổi</t>
  </si>
  <si>
    <t>Thai sản</t>
  </si>
  <si>
    <t>Học vi tính</t>
  </si>
  <si>
    <t>Ký quỹ công trình sửa trường năm 2017</t>
  </si>
  <si>
    <t>Tổ chức P.vụ &amp; QL bán trú</t>
  </si>
  <si>
    <t>10</t>
  </si>
  <si>
    <t>Tiền điện máy lạnh</t>
  </si>
  <si>
    <t>Tăng cường tiếng Anh</t>
  </si>
  <si>
    <t>Thuế TNCN phải nộp năm 2020 của GV thỉnh giảng</t>
  </si>
  <si>
    <t>Chi nộp thuế 5%GTGT ( mặt bằng)</t>
  </si>
  <si>
    <t>Căn tin</t>
  </si>
  <si>
    <t>Chi nộp thuế thu nhập doanh nghiệp 2%</t>
  </si>
  <si>
    <t>Lab</t>
  </si>
  <si>
    <t xml:space="preserve">Lãi tiền gửi </t>
  </si>
  <si>
    <t>PHÂN TÍCH</t>
  </si>
  <si>
    <t>Nâng cao toán</t>
  </si>
  <si>
    <t>Tiền mặt trên sổ quỹ</t>
  </si>
  <si>
    <t>Học nghề</t>
  </si>
  <si>
    <t>TK3713-0-1062026  tại kho bạc</t>
  </si>
  <si>
    <t>Truy bài bán trú</t>
  </si>
  <si>
    <t>TK3714-0-1062026  tại kho bạc</t>
  </si>
  <si>
    <t>Truy bài  khối 9</t>
  </si>
  <si>
    <t>NH + Lương Đông Á</t>
  </si>
  <si>
    <t>Học t.Anh vớiNgười n.ngoài</t>
  </si>
  <si>
    <t>Tiền đang chuyển</t>
  </si>
  <si>
    <t>TỔNG CỘNG</t>
  </si>
  <si>
    <t>Học ngoại khóa</t>
  </si>
  <si>
    <t>Vệ sinh bán trú</t>
  </si>
  <si>
    <t>Gồm :</t>
  </si>
  <si>
    <t>CỘNG NGUỒN KPHĐ</t>
  </si>
  <si>
    <t xml:space="preserve">CỘNG TK 3381  </t>
  </si>
  <si>
    <t>01</t>
  </si>
  <si>
    <t>02</t>
  </si>
  <si>
    <t>03</t>
  </si>
  <si>
    <t>04</t>
  </si>
  <si>
    <t>05</t>
  </si>
  <si>
    <t>06</t>
  </si>
  <si>
    <t>Mặt bằng</t>
  </si>
  <si>
    <t>07</t>
  </si>
  <si>
    <t>Thiết bị đồ dùng bán trú</t>
  </si>
  <si>
    <t>08</t>
  </si>
  <si>
    <t>09</t>
  </si>
  <si>
    <t>11</t>
  </si>
  <si>
    <t>12</t>
  </si>
  <si>
    <t>13</t>
  </si>
  <si>
    <t>14</t>
  </si>
  <si>
    <t>15</t>
  </si>
  <si>
    <t>16</t>
  </si>
  <si>
    <t xml:space="preserve">                                                  Ngày  31/12/2020</t>
  </si>
  <si>
    <t xml:space="preserve">   KẾ TOÁN</t>
  </si>
  <si>
    <t>HiỆU TRƯỞNG</t>
  </si>
  <si>
    <t>Phan Mỹ Triệu</t>
  </si>
  <si>
    <t>Nguyễn Vạn Phúc</t>
  </si>
  <si>
    <t>TK 4315:ổn định thu nhập1%</t>
  </si>
  <si>
    <t xml:space="preserve">CÔNG KHAI TÀI CHÍNH CUỐI THÁNG  12/2019  </t>
  </si>
  <si>
    <t xml:space="preserve">TK 4314:P.triển H.Động SN  5% </t>
  </si>
  <si>
    <r>
      <t xml:space="preserve">Thu nhập tăng thêm    </t>
    </r>
    <r>
      <rPr>
        <sz val="11"/>
        <color indexed="10"/>
        <rFont val="Arial"/>
        <family val="2"/>
      </rPr>
      <t>39%</t>
    </r>
  </si>
  <si>
    <t>CÔNG KHAI TÀI CHÍNH CUỐI T12/2019</t>
  </si>
  <si>
    <t>TK 43118: Khen thưởng 2%</t>
  </si>
  <si>
    <t>TK 43121: Phúc Lợi        7%</t>
  </si>
  <si>
    <t>TK 4313Thu nhập tăng thêm 44%</t>
  </si>
  <si>
    <t>Hỗ trợ học sinh</t>
  </si>
  <si>
    <t>TK 4315:ổn định thu nhập46%</t>
  </si>
  <si>
    <t>Quỹ khen thưởng  TK 43118</t>
  </si>
  <si>
    <t>Quỹ phúc lợi  TK 43121</t>
  </si>
  <si>
    <t>Thuế TNCN phải nộp năm 2019 của GV thỉnh giảng</t>
  </si>
  <si>
    <t>Thu nhập tăng thêm sẽ chi đầu năm 20</t>
  </si>
  <si>
    <t>Chi nộp thuế mặt bằng 10%</t>
  </si>
  <si>
    <t>Quỹ PT sự nghiệp TK 4314</t>
  </si>
  <si>
    <t>Quỹ Bổ sung thu nhập ( để chi hàng 14)</t>
  </si>
  <si>
    <t xml:space="preserve">Chuyển năm 20 :CSVC </t>
  </si>
  <si>
    <t>Chuyển năm 20 :VỆ SINH PHÍ</t>
  </si>
  <si>
    <t>Chi nộp thuế TN cá nhân GV thỉnh giảng</t>
  </si>
  <si>
    <t>Chi nộp  thuế mặt bằng 10%</t>
  </si>
  <si>
    <t>Chi nộp  thuế 2% thuế thu nhập doanh nghiệp</t>
  </si>
  <si>
    <t>Chi Cải cách tiền lương</t>
  </si>
  <si>
    <t>Tạm ứng TK 152 BHYT do chưa cấp tiền BHYT năm 2019</t>
  </si>
  <si>
    <t>T. CỘNG</t>
  </si>
  <si>
    <t>(Cộng từ 1 đến 12 trừ 13 và trừ 14)</t>
  </si>
  <si>
    <t>Chuyển năm 20 : Vệ sinh phí</t>
  </si>
  <si>
    <t xml:space="preserve">                                                  Ngày  31/12/2019</t>
  </si>
  <si>
    <t xml:space="preserve">CÔNG KHAI TÀI CHÍNH CUỐI THÁNG  6/2019  </t>
  </si>
  <si>
    <t>TK 4311: Khen thưởng 15%</t>
  </si>
  <si>
    <t>TK 4312: Phúc Lợi        40%</t>
  </si>
  <si>
    <t>Đã QT hết</t>
  </si>
  <si>
    <t>Thuế TNCN phải nộp năm 2018</t>
  </si>
  <si>
    <t>CỘNG QŨY CƠ QUAN</t>
  </si>
  <si>
    <t>CỘNG CÁC NGUỒN CCTL năm 15+17+18</t>
  </si>
  <si>
    <t>Tạm chi bổ sung thu nhập ( TK 1371)</t>
  </si>
  <si>
    <t xml:space="preserve">                                                  Ngày  30/6/2019</t>
  </si>
  <si>
    <t xml:space="preserve">CÔNG KHAI TÀI CHÍNH CUỐI THÁNG  12/2018  </t>
  </si>
  <si>
    <t>TK 4313:ổn định thu nhập1%</t>
  </si>
  <si>
    <t xml:space="preserve">                                                  Ngày  31/12/2018</t>
  </si>
  <si>
    <t xml:space="preserve">CÔNG KHAI TÀI CHÍNH CUỐI THÁNG  12/2017  </t>
  </si>
  <si>
    <t xml:space="preserve">TK 3318 </t>
  </si>
  <si>
    <t>SỐ TiỀN</t>
  </si>
  <si>
    <t>NGUỒN KP TRƯỜNG</t>
  </si>
  <si>
    <t>Căn tin hỗ trợ</t>
  </si>
  <si>
    <t>Hết - Nhập Chi đoàn</t>
  </si>
  <si>
    <t>Ghế nhựa học sinh</t>
  </si>
  <si>
    <t>Hết - Nhập P.triển SN</t>
  </si>
  <si>
    <t>Chi đoàn + Liên đội</t>
  </si>
  <si>
    <t>Câu lạc bộ</t>
  </si>
  <si>
    <t>Khuyến học</t>
  </si>
  <si>
    <t>Thuế TNCN phải nộp năm 2017</t>
  </si>
  <si>
    <t xml:space="preserve"> CỘNG TK 3318</t>
  </si>
  <si>
    <t>TK 4311: Khen thưởng</t>
  </si>
  <si>
    <t>TK 4312: Phúc Lợi</t>
  </si>
  <si>
    <t xml:space="preserve"> CỘNG NGUỒN KP TRƯỜNG</t>
  </si>
  <si>
    <t>TK 4313 : ổn định thu nhập</t>
  </si>
  <si>
    <t>TK 4314:P.triển h. động sự nghiệp</t>
  </si>
  <si>
    <t>Tiền mặt</t>
  </si>
  <si>
    <t xml:space="preserve">TK3712-3-1062026 </t>
  </si>
  <si>
    <t xml:space="preserve">TK3713-0-1062026 </t>
  </si>
  <si>
    <t>NH + Lương</t>
  </si>
  <si>
    <t xml:space="preserve">CỘNG TK 3318  </t>
  </si>
  <si>
    <t>CỘNG NGUỒN KP TRƯỜNG</t>
  </si>
  <si>
    <t xml:space="preserve">CÔNG KHAI TÀI CHÍNH CUỐI THÁNG  10/2017  </t>
  </si>
  <si>
    <t>Mã hiệu</t>
  </si>
  <si>
    <r>
      <t xml:space="preserve">Lãi tiền gửi </t>
    </r>
    <r>
      <rPr>
        <b/>
        <sz val="10"/>
        <color indexed="10"/>
        <rFont val="Arial"/>
        <family val="2"/>
      </rPr>
      <t>(CCTL - CŨ)</t>
    </r>
  </si>
  <si>
    <t xml:space="preserve"> CỘNG</t>
  </si>
  <si>
    <t xml:space="preserve"> QŨY CƠ QUAN</t>
  </si>
  <si>
    <t>TK 4314:P.triển hoạt động sự nghiệp</t>
  </si>
  <si>
    <t xml:space="preserve">Tiền TK 3318  </t>
  </si>
  <si>
    <t xml:space="preserve"> TẠM Ứng quỹ trường</t>
  </si>
  <si>
    <t xml:space="preserve">CÔNG KHAI TÀI CHÍNH CUỐI THÁNG  9/2017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</si>
</sst>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9" x14ac:knownFonts="1">
    <font>
      <sz val="12"/>
      <color theme="1"/>
      <name val="Times New Roman"/>
      <family val="2"/>
    </font>
    <font>
      <b/>
      <sz val="13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5"/>
      <color theme="1"/>
      <name val="Arial"/>
      <family val="2"/>
    </font>
    <font>
      <b/>
      <sz val="17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5"/>
      <color theme="1"/>
      <name val="Arial"/>
      <family val="2"/>
    </font>
    <font>
      <sz val="14"/>
      <color theme="1"/>
      <name val="Arial"/>
      <family val="2"/>
    </font>
    <font>
      <b/>
      <u/>
      <sz val="13"/>
      <color theme="1"/>
      <name val="Arial"/>
      <family val="2"/>
    </font>
    <font>
      <sz val="10"/>
      <color rgb="FF00B0F0"/>
      <name val="Arial"/>
      <family val="2"/>
    </font>
    <font>
      <sz val="10"/>
      <color indexed="8"/>
      <name val="Arial"/>
      <family val="2"/>
    </font>
    <font>
      <b/>
      <sz val="13"/>
      <color rgb="FF00B0F0"/>
      <name val="Arial"/>
      <family val="2"/>
    </font>
    <font>
      <sz val="9"/>
      <color theme="1"/>
      <name val="Arial"/>
      <family val="2"/>
    </font>
    <font>
      <b/>
      <sz val="12"/>
      <color rgb="FF00B0F0"/>
      <name val="Arial"/>
      <family val="2"/>
    </font>
    <font>
      <sz val="13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sz val="15"/>
      <color rgb="FFFF0000"/>
      <name val="Arial"/>
      <family val="2"/>
    </font>
    <font>
      <b/>
      <sz val="17"/>
      <color rgb="FFFF0000"/>
      <name val="Arial"/>
      <family val="2"/>
    </font>
    <font>
      <b/>
      <sz val="16"/>
      <color rgb="FFFF0000"/>
      <name val="Arial"/>
      <family val="2"/>
    </font>
    <font>
      <sz val="12"/>
      <color rgb="FFFF0000"/>
      <name val="Arial"/>
      <family val="2"/>
    </font>
    <font>
      <sz val="11"/>
      <color indexed="10"/>
      <name val="Arial"/>
      <family val="2"/>
    </font>
    <font>
      <sz val="13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5"/>
      <color rgb="FFFF0000"/>
      <name val="Arial"/>
      <family val="2"/>
    </font>
    <font>
      <sz val="14"/>
      <color rgb="FFFF0000"/>
      <name val="Arial"/>
      <family val="2"/>
    </font>
    <font>
      <b/>
      <u/>
      <sz val="13"/>
      <color rgb="FFFF0000"/>
      <name val="Arial"/>
      <family val="2"/>
    </font>
    <font>
      <sz val="9"/>
      <color rgb="FFFF0000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9"/>
      <color rgb="FFFF000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3" fontId="5" fillId="0" borderId="0" xfId="0" applyNumberFormat="1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/>
    <xf numFmtId="3" fontId="9" fillId="0" borderId="0" xfId="0" applyNumberFormat="1" applyFont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3" fontId="13" fillId="0" borderId="2" xfId="0" applyNumberFormat="1" applyFont="1" applyBorder="1"/>
    <xf numFmtId="3" fontId="14" fillId="0" borderId="0" xfId="0" applyNumberFormat="1" applyFont="1"/>
    <xf numFmtId="0" fontId="13" fillId="0" borderId="0" xfId="0" applyFont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5" xfId="0" applyFont="1" applyBorder="1"/>
    <xf numFmtId="3" fontId="15" fillId="0" borderId="6" xfId="0" applyNumberFormat="1" applyFont="1" applyBorder="1"/>
    <xf numFmtId="0" fontId="4" fillId="0" borderId="7" xfId="0" quotePrefix="1" applyFont="1" applyBorder="1" applyAlignment="1">
      <alignment horizontal="center"/>
    </xf>
    <xf numFmtId="3" fontId="5" fillId="0" borderId="8" xfId="0" applyNumberFormat="1" applyFont="1" applyBorder="1"/>
    <xf numFmtId="0" fontId="16" fillId="0" borderId="0" xfId="0" applyFont="1"/>
    <xf numFmtId="0" fontId="9" fillId="0" borderId="0" xfId="0" applyFont="1"/>
    <xf numFmtId="0" fontId="17" fillId="0" borderId="0" xfId="0" applyFont="1"/>
    <xf numFmtId="0" fontId="4" fillId="0" borderId="9" xfId="0" quotePrefix="1" applyFont="1" applyBorder="1" applyAlignment="1">
      <alignment horizontal="center"/>
    </xf>
    <xf numFmtId="0" fontId="4" fillId="0" borderId="10" xfId="0" applyFont="1" applyBorder="1"/>
    <xf numFmtId="3" fontId="15" fillId="0" borderId="11" xfId="0" applyNumberFormat="1" applyFont="1" applyBorder="1"/>
    <xf numFmtId="0" fontId="4" fillId="0" borderId="10" xfId="0" applyFont="1" applyBorder="1" applyAlignment="1">
      <alignment horizontal="left"/>
    </xf>
    <xf numFmtId="3" fontId="5" fillId="0" borderId="11" xfId="0" applyNumberFormat="1" applyFont="1" applyBorder="1"/>
    <xf numFmtId="0" fontId="13" fillId="0" borderId="0" xfId="0" applyFo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wrapText="1"/>
    </xf>
    <xf numFmtId="3" fontId="9" fillId="0" borderId="8" xfId="0" applyNumberFormat="1" applyFont="1" applyBorder="1"/>
    <xf numFmtId="0" fontId="9" fillId="0" borderId="0" xfId="0" applyFont="1" applyAlignment="1">
      <alignment horizontal="left"/>
    </xf>
    <xf numFmtId="3" fontId="8" fillId="0" borderId="0" xfId="0" applyNumberFormat="1" applyFont="1"/>
    <xf numFmtId="0" fontId="4" fillId="0" borderId="1" xfId="0" quotePrefix="1" applyFont="1" applyBorder="1" applyAlignment="1">
      <alignment horizontal="center"/>
    </xf>
    <xf numFmtId="0" fontId="10" fillId="0" borderId="3" xfId="0" applyFont="1" applyBorder="1"/>
    <xf numFmtId="3" fontId="3" fillId="0" borderId="0" xfId="0" applyNumberFormat="1" applyFont="1"/>
    <xf numFmtId="3" fontId="13" fillId="0" borderId="0" xfId="0" applyNumberFormat="1" applyFont="1"/>
    <xf numFmtId="3" fontId="3" fillId="0" borderId="11" xfId="0" applyNumberFormat="1" applyFont="1" applyBorder="1"/>
    <xf numFmtId="0" fontId="4" fillId="0" borderId="12" xfId="0" quotePrefix="1" applyFont="1" applyBorder="1" applyAlignment="1">
      <alignment horizontal="center"/>
    </xf>
    <xf numFmtId="0" fontId="3" fillId="0" borderId="13" xfId="0" applyFont="1" applyBorder="1"/>
    <xf numFmtId="3" fontId="9" fillId="0" borderId="14" xfId="0" applyNumberFormat="1" applyFont="1" applyBorder="1"/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3" fontId="9" fillId="0" borderId="11" xfId="0" applyNumberFormat="1" applyFont="1" applyBorder="1"/>
    <xf numFmtId="3" fontId="19" fillId="0" borderId="0" xfId="0" applyNumberFormat="1" applyFont="1"/>
    <xf numFmtId="0" fontId="4" fillId="0" borderId="10" xfId="0" applyFont="1" applyBorder="1" applyAlignment="1">
      <alignment horizontal="left" vertical="center" wrapText="1"/>
    </xf>
    <xf numFmtId="3" fontId="15" fillId="0" borderId="11" xfId="0" applyNumberFormat="1" applyFont="1" applyBorder="1" applyAlignment="1">
      <alignment horizontal="right"/>
    </xf>
    <xf numFmtId="0" fontId="4" fillId="0" borderId="10" xfId="0" applyFont="1" applyBorder="1" applyAlignment="1">
      <alignment horizontal="left" wrapText="1"/>
    </xf>
    <xf numFmtId="0" fontId="4" fillId="0" borderId="10" xfId="0" applyFont="1" applyBorder="1" applyAlignment="1">
      <alignment wrapText="1"/>
    </xf>
    <xf numFmtId="3" fontId="15" fillId="0" borderId="14" xfId="0" applyNumberFormat="1" applyFont="1" applyBorder="1"/>
    <xf numFmtId="1" fontId="19" fillId="0" borderId="0" xfId="0" applyNumberFormat="1" applyFont="1"/>
    <xf numFmtId="0" fontId="4" fillId="0" borderId="13" xfId="0" applyFont="1" applyBorder="1" applyAlignment="1">
      <alignment horizontal="left" wrapText="1"/>
    </xf>
    <xf numFmtId="0" fontId="20" fillId="0" borderId="10" xfId="0" applyFont="1" applyBorder="1"/>
    <xf numFmtId="3" fontId="0" fillId="0" borderId="0" xfId="0" applyNumberFormat="1"/>
    <xf numFmtId="0" fontId="9" fillId="0" borderId="10" xfId="0" applyFont="1" applyBorder="1" applyAlignment="1">
      <alignment wrapText="1"/>
    </xf>
    <xf numFmtId="3" fontId="21" fillId="0" borderId="0" xfId="0" applyNumberFormat="1" applyFont="1"/>
    <xf numFmtId="0" fontId="13" fillId="0" borderId="1" xfId="0" applyFont="1" applyBorder="1"/>
    <xf numFmtId="0" fontId="9" fillId="0" borderId="3" xfId="0" applyFont="1" applyBorder="1"/>
    <xf numFmtId="0" fontId="4" fillId="0" borderId="15" xfId="0" quotePrefix="1" applyFont="1" applyBorder="1" applyAlignment="1">
      <alignment horizontal="center"/>
    </xf>
    <xf numFmtId="0" fontId="3" fillId="0" borderId="16" xfId="0" applyFont="1" applyBorder="1"/>
    <xf numFmtId="3" fontId="9" fillId="0" borderId="17" xfId="0" applyNumberFormat="1" applyFont="1" applyBorder="1"/>
    <xf numFmtId="3" fontId="16" fillId="0" borderId="0" xfId="0" applyNumberFormat="1" applyFont="1"/>
    <xf numFmtId="0" fontId="12" fillId="0" borderId="0" xfId="0" applyFont="1"/>
    <xf numFmtId="3" fontId="22" fillId="0" borderId="0" xfId="0" applyNumberFormat="1" applyFont="1"/>
    <xf numFmtId="0" fontId="3" fillId="0" borderId="5" xfId="0" applyFont="1" applyBorder="1"/>
    <xf numFmtId="3" fontId="9" fillId="0" borderId="6" xfId="0" applyNumberFormat="1" applyFont="1" applyBorder="1"/>
    <xf numFmtId="0" fontId="12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3" fontId="23" fillId="0" borderId="0" xfId="0" applyNumberFormat="1" applyFont="1"/>
    <xf numFmtId="0" fontId="24" fillId="0" borderId="10" xfId="0" applyFont="1" applyBorder="1"/>
    <xf numFmtId="0" fontId="1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3" fontId="13" fillId="0" borderId="18" xfId="0" applyNumberFormat="1" applyFont="1" applyBorder="1"/>
    <xf numFmtId="0" fontId="4" fillId="0" borderId="19" xfId="0" quotePrefix="1" applyFont="1" applyBorder="1" applyAlignment="1">
      <alignment horizontal="center"/>
    </xf>
    <xf numFmtId="0" fontId="3" fillId="0" borderId="20" xfId="0" applyFont="1" applyBorder="1"/>
    <xf numFmtId="3" fontId="9" fillId="0" borderId="21" xfId="0" applyNumberFormat="1" applyFont="1" applyBorder="1"/>
    <xf numFmtId="0" fontId="23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3" fontId="12" fillId="0" borderId="0" xfId="0" applyNumberFormat="1" applyFont="1"/>
    <xf numFmtId="0" fontId="1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5" fillId="0" borderId="10" xfId="0" applyFont="1" applyBorder="1" applyAlignment="1">
      <alignment horizontal="left"/>
    </xf>
    <xf numFmtId="3" fontId="26" fillId="0" borderId="11" xfId="0" applyNumberFormat="1" applyFont="1" applyBorder="1"/>
    <xf numFmtId="0" fontId="27" fillId="0" borderId="0" xfId="0" applyFont="1" applyAlignment="1">
      <alignment horizontal="center"/>
    </xf>
    <xf numFmtId="0" fontId="2" fillId="0" borderId="10" xfId="0" applyFont="1" applyBorder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3" fontId="31" fillId="0" borderId="8" xfId="0" applyNumberFormat="1" applyFont="1" applyBorder="1"/>
    <xf numFmtId="0" fontId="32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3" fontId="33" fillId="0" borderId="2" xfId="0" applyNumberFormat="1" applyFont="1" applyBorder="1" applyAlignment="1">
      <alignment horizontal="center"/>
    </xf>
    <xf numFmtId="0" fontId="34" fillId="0" borderId="3" xfId="0" applyFont="1" applyBorder="1" applyAlignment="1">
      <alignment horizontal="left"/>
    </xf>
    <xf numFmtId="3" fontId="1" fillId="0" borderId="2" xfId="0" applyNumberFormat="1" applyFont="1" applyBorder="1"/>
    <xf numFmtId="3" fontId="35" fillId="0" borderId="0" xfId="0" applyNumberFormat="1" applyFont="1"/>
    <xf numFmtId="0" fontId="1" fillId="0" borderId="0" xfId="0" applyFont="1" applyAlignment="1">
      <alignment horizontal="center"/>
    </xf>
    <xf numFmtId="0" fontId="25" fillId="0" borderId="4" xfId="0" quotePrefix="1" applyFont="1" applyBorder="1" applyAlignment="1">
      <alignment horizontal="center"/>
    </xf>
    <xf numFmtId="0" fontId="25" fillId="0" borderId="5" xfId="0" applyFont="1" applyBorder="1"/>
    <xf numFmtId="3" fontId="36" fillId="0" borderId="6" xfId="0" applyNumberFormat="1" applyFont="1" applyBorder="1"/>
    <xf numFmtId="0" fontId="25" fillId="0" borderId="7" xfId="0" quotePrefix="1" applyFont="1" applyBorder="1" applyAlignment="1">
      <alignment horizontal="center"/>
    </xf>
    <xf numFmtId="0" fontId="25" fillId="0" borderId="0" xfId="0" applyFont="1" applyAlignment="1">
      <alignment horizontal="left"/>
    </xf>
    <xf numFmtId="3" fontId="26" fillId="0" borderId="8" xfId="0" applyNumberFormat="1" applyFont="1" applyBorder="1"/>
    <xf numFmtId="3" fontId="26" fillId="0" borderId="0" xfId="0" applyNumberFormat="1" applyFont="1"/>
    <xf numFmtId="0" fontId="37" fillId="0" borderId="0" xfId="0" applyFont="1"/>
    <xf numFmtId="0" fontId="31" fillId="0" borderId="0" xfId="0" applyFont="1"/>
    <xf numFmtId="0" fontId="25" fillId="0" borderId="9" xfId="0" quotePrefix="1" applyFont="1" applyBorder="1" applyAlignment="1">
      <alignment horizontal="center"/>
    </xf>
    <xf numFmtId="0" fontId="25" fillId="0" borderId="10" xfId="0" applyFont="1" applyBorder="1"/>
    <xf numFmtId="3" fontId="36" fillId="0" borderId="11" xfId="0" applyNumberFormat="1" applyFont="1" applyBorder="1"/>
    <xf numFmtId="3" fontId="31" fillId="0" borderId="0" xfId="0" applyNumberFormat="1" applyFont="1"/>
    <xf numFmtId="0" fontId="2" fillId="0" borderId="22" xfId="0" applyFont="1" applyBorder="1"/>
    <xf numFmtId="0" fontId="1" fillId="0" borderId="22" xfId="0" applyFont="1" applyBorder="1"/>
    <xf numFmtId="3" fontId="31" fillId="0" borderId="22" xfId="0" applyNumberFormat="1" applyFont="1" applyBorder="1"/>
    <xf numFmtId="0" fontId="31" fillId="0" borderId="0" xfId="0" applyFont="1" applyAlignment="1">
      <alignment horizontal="left"/>
    </xf>
    <xf numFmtId="3" fontId="29" fillId="0" borderId="0" xfId="0" applyNumberFormat="1" applyFont="1"/>
    <xf numFmtId="0" fontId="25" fillId="0" borderId="1" xfId="0" quotePrefix="1" applyFont="1" applyBorder="1" applyAlignment="1">
      <alignment horizontal="center"/>
    </xf>
    <xf numFmtId="0" fontId="32" fillId="0" borderId="3" xfId="0" applyFont="1" applyBorder="1"/>
    <xf numFmtId="0" fontId="1" fillId="0" borderId="1" xfId="0" applyFont="1" applyBorder="1"/>
    <xf numFmtId="0" fontId="31" fillId="0" borderId="3" xfId="0" applyFont="1" applyBorder="1"/>
    <xf numFmtId="3" fontId="1" fillId="0" borderId="23" xfId="0" applyNumberFormat="1" applyFont="1" applyBorder="1"/>
    <xf numFmtId="3" fontId="2" fillId="0" borderId="11" xfId="0" applyNumberFormat="1" applyFont="1" applyBorder="1"/>
    <xf numFmtId="0" fontId="25" fillId="0" borderId="12" xfId="0" quotePrefix="1" applyFont="1" applyBorder="1" applyAlignment="1">
      <alignment horizontal="center"/>
    </xf>
    <xf numFmtId="0" fontId="2" fillId="0" borderId="13" xfId="0" applyFont="1" applyBorder="1"/>
    <xf numFmtId="3" fontId="31" fillId="0" borderId="14" xfId="0" applyNumberFormat="1" applyFont="1" applyBorder="1"/>
    <xf numFmtId="0" fontId="25" fillId="0" borderId="9" xfId="0" applyFont="1" applyBorder="1" applyAlignment="1">
      <alignment horizontal="center"/>
    </xf>
    <xf numFmtId="0" fontId="2" fillId="0" borderId="10" xfId="0" applyFont="1" applyBorder="1"/>
    <xf numFmtId="3" fontId="31" fillId="0" borderId="11" xfId="0" applyNumberFormat="1" applyFont="1" applyBorder="1"/>
    <xf numFmtId="0" fontId="31" fillId="0" borderId="24" xfId="0" applyFont="1" applyBorder="1"/>
    <xf numFmtId="3" fontId="31" fillId="0" borderId="25" xfId="0" applyNumberFormat="1" applyFont="1" applyBorder="1"/>
    <xf numFmtId="0" fontId="25" fillId="0" borderId="10" xfId="0" applyFont="1" applyBorder="1" applyAlignment="1">
      <alignment horizontal="left" vertical="center" wrapText="1"/>
    </xf>
    <xf numFmtId="3" fontId="36" fillId="0" borderId="11" xfId="0" applyNumberFormat="1" applyFont="1" applyBorder="1" applyAlignment="1">
      <alignment horizontal="right"/>
    </xf>
    <xf numFmtId="0" fontId="31" fillId="0" borderId="22" xfId="0" applyFont="1" applyBorder="1"/>
    <xf numFmtId="0" fontId="31" fillId="0" borderId="26" xfId="0" applyFont="1" applyBorder="1"/>
    <xf numFmtId="3" fontId="31" fillId="0" borderId="27" xfId="0" applyNumberFormat="1" applyFont="1" applyBorder="1"/>
    <xf numFmtId="0" fontId="25" fillId="0" borderId="10" xfId="0" applyFont="1" applyBorder="1" applyAlignment="1">
      <alignment horizontal="left" wrapText="1"/>
    </xf>
    <xf numFmtId="0" fontId="25" fillId="0" borderId="10" xfId="0" applyFont="1" applyBorder="1" applyAlignment="1">
      <alignment wrapText="1"/>
    </xf>
    <xf numFmtId="0" fontId="25" fillId="0" borderId="13" xfId="0" applyFont="1" applyBorder="1" applyAlignment="1">
      <alignment horizontal="left" wrapText="1"/>
    </xf>
    <xf numFmtId="3" fontId="36" fillId="0" borderId="14" xfId="0" applyNumberFormat="1" applyFont="1" applyBorder="1"/>
    <xf numFmtId="0" fontId="38" fillId="0" borderId="10" xfId="0" applyFont="1" applyBorder="1"/>
    <xf numFmtId="0" fontId="31" fillId="0" borderId="10" xfId="0" applyFont="1" applyBorder="1" applyAlignment="1">
      <alignment wrapText="1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wrapText="1"/>
    </xf>
    <xf numFmtId="3" fontId="33" fillId="0" borderId="0" xfId="0" applyNumberFormat="1" applyFont="1"/>
    <xf numFmtId="3" fontId="29" fillId="0" borderId="27" xfId="0" applyNumberFormat="1" applyFont="1" applyBorder="1"/>
    <xf numFmtId="3" fontId="2" fillId="0" borderId="0" xfId="0" applyNumberFormat="1" applyFont="1"/>
    <xf numFmtId="0" fontId="25" fillId="0" borderId="15" xfId="0" quotePrefix="1" applyFont="1" applyBorder="1" applyAlignment="1">
      <alignment horizontal="center"/>
    </xf>
    <xf numFmtId="0" fontId="2" fillId="0" borderId="16" xfId="0" applyFont="1" applyBorder="1"/>
    <xf numFmtId="3" fontId="31" fillId="0" borderId="17" xfId="0" applyNumberFormat="1" applyFont="1" applyBorder="1"/>
    <xf numFmtId="3" fontId="37" fillId="0" borderId="0" xfId="0" applyNumberFormat="1" applyFont="1"/>
    <xf numFmtId="0" fontId="34" fillId="0" borderId="28" xfId="0" applyFont="1" applyBorder="1"/>
    <xf numFmtId="3" fontId="1" fillId="0" borderId="29" xfId="0" applyNumberFormat="1" applyFont="1" applyBorder="1"/>
    <xf numFmtId="3" fontId="1" fillId="0" borderId="0" xfId="0" applyNumberFormat="1" applyFont="1"/>
    <xf numFmtId="0" fontId="2" fillId="0" borderId="5" xfId="0" applyFont="1" applyBorder="1"/>
    <xf numFmtId="3" fontId="31" fillId="0" borderId="6" xfId="0" applyNumberFormat="1" applyFont="1" applyBorder="1"/>
    <xf numFmtId="0" fontId="2" fillId="0" borderId="30" xfId="0" applyFont="1" applyBorder="1"/>
    <xf numFmtId="3" fontId="2" fillId="0" borderId="31" xfId="0" applyNumberFormat="1" applyFont="1" applyBorder="1"/>
    <xf numFmtId="0" fontId="34" fillId="0" borderId="0" xfId="0" applyFont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3" fontId="39" fillId="0" borderId="0" xfId="0" applyNumberFormat="1" applyFont="1"/>
    <xf numFmtId="0" fontId="40" fillId="0" borderId="10" xfId="0" applyFont="1" applyBorder="1"/>
    <xf numFmtId="0" fontId="1" fillId="0" borderId="18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3" fontId="1" fillId="0" borderId="18" xfId="0" applyNumberFormat="1" applyFont="1" applyBorder="1"/>
    <xf numFmtId="0" fontId="25" fillId="0" borderId="19" xfId="0" quotePrefix="1" applyFont="1" applyBorder="1" applyAlignment="1">
      <alignment horizontal="center"/>
    </xf>
    <xf numFmtId="0" fontId="2" fillId="0" borderId="20" xfId="0" applyFont="1" applyBorder="1"/>
    <xf numFmtId="3" fontId="31" fillId="0" borderId="21" xfId="0" applyNumberFormat="1" applyFont="1" applyBorder="1"/>
    <xf numFmtId="0" fontId="39" fillId="0" borderId="0" xfId="0" applyFont="1" applyAlignment="1">
      <alignment horizontal="left"/>
    </xf>
    <xf numFmtId="0" fontId="34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3" fontId="34" fillId="0" borderId="0" xfId="0" applyNumberFormat="1" applyFont="1"/>
    <xf numFmtId="0" fontId="41" fillId="0" borderId="0" xfId="0" applyFont="1"/>
    <xf numFmtId="0" fontId="22" fillId="0" borderId="0" xfId="0" applyFont="1"/>
    <xf numFmtId="3" fontId="41" fillId="0" borderId="0" xfId="0" applyNumberFormat="1" applyFont="1"/>
    <xf numFmtId="0" fontId="42" fillId="0" borderId="0" xfId="0" applyFont="1"/>
    <xf numFmtId="0" fontId="43" fillId="0" borderId="0" xfId="0" applyFont="1" applyAlignment="1">
      <alignment horizontal="left" wrapText="1"/>
    </xf>
    <xf numFmtId="0" fontId="44" fillId="0" borderId="0" xfId="0" applyFont="1" applyAlignment="1">
      <alignment horizontal="left" wrapText="1"/>
    </xf>
    <xf numFmtId="3" fontId="43" fillId="0" borderId="0" xfId="0" applyNumberFormat="1" applyFont="1"/>
    <xf numFmtId="0" fontId="2" fillId="0" borderId="0" xfId="0" applyFont="1" applyAlignment="1">
      <alignment horizontal="left"/>
    </xf>
    <xf numFmtId="0" fontId="31" fillId="0" borderId="20" xfId="0" applyFont="1" applyBorder="1" applyAlignment="1">
      <alignment wrapText="1"/>
    </xf>
    <xf numFmtId="3" fontId="36" fillId="0" borderId="21" xfId="0" applyNumberFormat="1" applyFont="1" applyBorder="1"/>
    <xf numFmtId="3" fontId="45" fillId="0" borderId="0" xfId="0" applyNumberFormat="1" applyFont="1"/>
    <xf numFmtId="0" fontId="31" fillId="0" borderId="16" xfId="0" applyFont="1" applyBorder="1" applyAlignment="1">
      <alignment wrapText="1"/>
    </xf>
    <xf numFmtId="3" fontId="36" fillId="0" borderId="17" xfId="0" applyNumberFormat="1" applyFont="1" applyBorder="1"/>
    <xf numFmtId="0" fontId="25" fillId="0" borderId="4" xfId="0" applyFont="1" applyBorder="1" applyAlignment="1">
      <alignment horizontal="center"/>
    </xf>
    <xf numFmtId="0" fontId="40" fillId="0" borderId="5" xfId="0" applyFont="1" applyBorder="1"/>
    <xf numFmtId="3" fontId="29" fillId="0" borderId="6" xfId="0" applyNumberFormat="1" applyFont="1" applyBorder="1"/>
    <xf numFmtId="0" fontId="25" fillId="0" borderId="32" xfId="0" applyFont="1" applyBorder="1" applyAlignment="1">
      <alignment horizontal="center"/>
    </xf>
    <xf numFmtId="0" fontId="2" fillId="0" borderId="18" xfId="0" applyFont="1" applyBorder="1"/>
    <xf numFmtId="3" fontId="31" fillId="0" borderId="33" xfId="0" applyNumberFormat="1" applyFont="1" applyBorder="1"/>
    <xf numFmtId="0" fontId="1" fillId="0" borderId="0" xfId="0" applyFont="1" applyAlignment="1">
      <alignment horizontal="center"/>
    </xf>
    <xf numFmtId="0" fontId="33" fillId="0" borderId="2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" fillId="0" borderId="23" xfId="0" applyFont="1" applyBorder="1"/>
    <xf numFmtId="3" fontId="33" fillId="0" borderId="2" xfId="0" applyNumberFormat="1" applyFont="1" applyBorder="1"/>
    <xf numFmtId="0" fontId="25" fillId="0" borderId="0" xfId="0" applyFont="1"/>
    <xf numFmtId="0" fontId="34" fillId="0" borderId="0" xfId="0" applyFont="1"/>
    <xf numFmtId="0" fontId="46" fillId="0" borderId="3" xfId="0" applyFont="1" applyBorder="1"/>
    <xf numFmtId="0" fontId="31" fillId="0" borderId="0" xfId="0" applyFont="1" applyAlignment="1">
      <alignment horizontal="left"/>
    </xf>
    <xf numFmtId="0" fontId="25" fillId="0" borderId="34" xfId="0" quotePrefix="1" applyFont="1" applyBorder="1" applyAlignment="1">
      <alignment horizontal="center"/>
    </xf>
    <xf numFmtId="0" fontId="25" fillId="0" borderId="35" xfId="0" applyFont="1" applyBorder="1"/>
    <xf numFmtId="3" fontId="36" fillId="0" borderId="36" xfId="0" applyNumberFormat="1" applyFont="1" applyBorder="1"/>
    <xf numFmtId="0" fontId="2" fillId="0" borderId="34" xfId="0" quotePrefix="1" applyFont="1" applyBorder="1"/>
    <xf numFmtId="0" fontId="2" fillId="0" borderId="35" xfId="0" applyFont="1" applyBorder="1"/>
    <xf numFmtId="3" fontId="31" fillId="0" borderId="36" xfId="0" applyNumberFormat="1" applyFont="1" applyBorder="1"/>
    <xf numFmtId="0" fontId="25" fillId="0" borderId="37" xfId="0" quotePrefix="1" applyFont="1" applyBorder="1" applyAlignment="1">
      <alignment horizontal="center"/>
    </xf>
    <xf numFmtId="0" fontId="25" fillId="0" borderId="22" xfId="0" applyFont="1" applyBorder="1"/>
    <xf numFmtId="3" fontId="36" fillId="0" borderId="38" xfId="0" applyNumberFormat="1" applyFont="1" applyBorder="1"/>
    <xf numFmtId="0" fontId="2" fillId="0" borderId="37" xfId="0" quotePrefix="1" applyFont="1" applyBorder="1"/>
    <xf numFmtId="3" fontId="31" fillId="0" borderId="38" xfId="0" applyNumberFormat="1" applyFont="1" applyBorder="1"/>
    <xf numFmtId="0" fontId="25" fillId="0" borderId="37" xfId="0" applyFont="1" applyBorder="1" applyAlignment="1">
      <alignment horizontal="center"/>
    </xf>
    <xf numFmtId="3" fontId="2" fillId="0" borderId="38" xfId="0" applyNumberFormat="1" applyFont="1" applyBorder="1"/>
    <xf numFmtId="0" fontId="38" fillId="0" borderId="22" xfId="0" applyFont="1" applyBorder="1"/>
    <xf numFmtId="0" fontId="40" fillId="0" borderId="22" xfId="0" applyFont="1" applyBorder="1"/>
    <xf numFmtId="0" fontId="25" fillId="0" borderId="39" xfId="0" applyFont="1" applyBorder="1" applyAlignment="1">
      <alignment horizontal="center"/>
    </xf>
    <xf numFmtId="0" fontId="25" fillId="0" borderId="40" xfId="0" applyFont="1" applyBorder="1" applyAlignment="1">
      <alignment horizontal="left" vertical="center" wrapText="1"/>
    </xf>
    <xf numFmtId="3" fontId="36" fillId="0" borderId="41" xfId="0" applyNumberFormat="1" applyFont="1" applyBorder="1"/>
    <xf numFmtId="0" fontId="25" fillId="0" borderId="7" xfId="0" applyFont="1" applyBorder="1" applyAlignment="1">
      <alignment horizontal="center"/>
    </xf>
    <xf numFmtId="3" fontId="36" fillId="0" borderId="8" xfId="0" applyNumberFormat="1" applyFont="1" applyBorder="1"/>
    <xf numFmtId="0" fontId="1" fillId="0" borderId="3" xfId="0" applyFont="1" applyBorder="1"/>
    <xf numFmtId="164" fontId="25" fillId="0" borderId="0" xfId="0" applyNumberFormat="1" applyFont="1" applyAlignment="1">
      <alignment wrapText="1"/>
    </xf>
    <xf numFmtId="3" fontId="36" fillId="0" borderId="0" xfId="0" applyNumberFormat="1" applyFont="1"/>
    <xf numFmtId="0" fontId="32" fillId="0" borderId="37" xfId="0" applyFont="1" applyBorder="1"/>
    <xf numFmtId="0" fontId="1" fillId="0" borderId="37" xfId="0" applyFont="1" applyBorder="1"/>
    <xf numFmtId="0" fontId="1" fillId="0" borderId="42" xfId="0" applyFont="1" applyBorder="1"/>
    <xf numFmtId="0" fontId="2" fillId="0" borderId="43" xfId="0" applyFont="1" applyBorder="1"/>
    <xf numFmtId="0" fontId="1" fillId="0" borderId="44" xfId="0" applyFont="1" applyBorder="1"/>
    <xf numFmtId="0" fontId="31" fillId="0" borderId="44" xfId="0" applyFont="1" applyBorder="1"/>
    <xf numFmtId="0" fontId="2" fillId="0" borderId="44" xfId="0" applyFont="1" applyBorder="1"/>
    <xf numFmtId="0" fontId="31" fillId="0" borderId="22" xfId="0" applyFont="1" applyBorder="1" applyAlignment="1">
      <alignment horizontal="left"/>
    </xf>
    <xf numFmtId="3" fontId="29" fillId="0" borderId="22" xfId="0" applyNumberFormat="1" applyFont="1" applyBorder="1"/>
    <xf numFmtId="0" fontId="43" fillId="0" borderId="0" xfId="0" applyFont="1" applyAlignment="1">
      <alignment horizontal="left"/>
    </xf>
    <xf numFmtId="0" fontId="48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C9F48-FE96-46F0-8222-CE9EBE69D0D5}">
  <dimension ref="A1:O390"/>
  <sheetViews>
    <sheetView tabSelected="1" workbookViewId="0">
      <selection sqref="A1:XFD1048576"/>
    </sheetView>
  </sheetViews>
  <sheetFormatPr defaultRowHeight="15.75" x14ac:dyDescent="0.25"/>
  <cols>
    <col min="1" max="1" width="4.75" customWidth="1"/>
    <col min="2" max="2" width="24.625" customWidth="1"/>
    <col min="3" max="3" width="15.25" customWidth="1"/>
    <col min="4" max="4" width="1.25" customWidth="1"/>
    <col min="5" max="5" width="3.625" customWidth="1"/>
    <col min="6" max="6" width="23.5" customWidth="1"/>
    <col min="7" max="7" width="15.875" customWidth="1"/>
    <col min="8" max="8" width="16.75" customWidth="1"/>
    <col min="9" max="9" width="42.125" customWidth="1"/>
    <col min="10" max="10" width="15.25" customWidth="1"/>
    <col min="11" max="11" width="18.5" customWidth="1"/>
    <col min="12" max="12" width="13.125" customWidth="1"/>
    <col min="13" max="13" width="14.875" customWidth="1"/>
    <col min="14" max="14" width="3.875" customWidth="1"/>
    <col min="15" max="15" width="11" bestFit="1" customWidth="1"/>
    <col min="257" max="257" width="4.75" customWidth="1"/>
    <col min="258" max="258" width="24.625" customWidth="1"/>
    <col min="259" max="259" width="15.25" customWidth="1"/>
    <col min="260" max="260" width="1.25" customWidth="1"/>
    <col min="261" max="261" width="3.625" customWidth="1"/>
    <col min="262" max="262" width="23.5" customWidth="1"/>
    <col min="263" max="263" width="15.875" customWidth="1"/>
    <col min="264" max="264" width="16.75" customWidth="1"/>
    <col min="265" max="265" width="42.125" customWidth="1"/>
    <col min="266" max="266" width="15.25" customWidth="1"/>
    <col min="267" max="267" width="18.5" customWidth="1"/>
    <col min="268" max="268" width="13.125" customWidth="1"/>
    <col min="269" max="269" width="14.875" customWidth="1"/>
    <col min="270" max="270" width="3.875" customWidth="1"/>
    <col min="271" max="271" width="11" bestFit="1" customWidth="1"/>
    <col min="513" max="513" width="4.75" customWidth="1"/>
    <col min="514" max="514" width="24.625" customWidth="1"/>
    <col min="515" max="515" width="15.25" customWidth="1"/>
    <col min="516" max="516" width="1.25" customWidth="1"/>
    <col min="517" max="517" width="3.625" customWidth="1"/>
    <col min="518" max="518" width="23.5" customWidth="1"/>
    <col min="519" max="519" width="15.875" customWidth="1"/>
    <col min="520" max="520" width="16.75" customWidth="1"/>
    <col min="521" max="521" width="42.125" customWidth="1"/>
    <col min="522" max="522" width="15.25" customWidth="1"/>
    <col min="523" max="523" width="18.5" customWidth="1"/>
    <col min="524" max="524" width="13.125" customWidth="1"/>
    <col min="525" max="525" width="14.875" customWidth="1"/>
    <col min="526" max="526" width="3.875" customWidth="1"/>
    <col min="527" max="527" width="11" bestFit="1" customWidth="1"/>
    <col min="769" max="769" width="4.75" customWidth="1"/>
    <col min="770" max="770" width="24.625" customWidth="1"/>
    <col min="771" max="771" width="15.25" customWidth="1"/>
    <col min="772" max="772" width="1.25" customWidth="1"/>
    <col min="773" max="773" width="3.625" customWidth="1"/>
    <col min="774" max="774" width="23.5" customWidth="1"/>
    <col min="775" max="775" width="15.875" customWidth="1"/>
    <col min="776" max="776" width="16.75" customWidth="1"/>
    <col min="777" max="777" width="42.125" customWidth="1"/>
    <col min="778" max="778" width="15.25" customWidth="1"/>
    <col min="779" max="779" width="18.5" customWidth="1"/>
    <col min="780" max="780" width="13.125" customWidth="1"/>
    <col min="781" max="781" width="14.875" customWidth="1"/>
    <col min="782" max="782" width="3.875" customWidth="1"/>
    <col min="783" max="783" width="11" bestFit="1" customWidth="1"/>
    <col min="1025" max="1025" width="4.75" customWidth="1"/>
    <col min="1026" max="1026" width="24.625" customWidth="1"/>
    <col min="1027" max="1027" width="15.25" customWidth="1"/>
    <col min="1028" max="1028" width="1.25" customWidth="1"/>
    <col min="1029" max="1029" width="3.625" customWidth="1"/>
    <col min="1030" max="1030" width="23.5" customWidth="1"/>
    <col min="1031" max="1031" width="15.875" customWidth="1"/>
    <col min="1032" max="1032" width="16.75" customWidth="1"/>
    <col min="1033" max="1033" width="42.125" customWidth="1"/>
    <col min="1034" max="1034" width="15.25" customWidth="1"/>
    <col min="1035" max="1035" width="18.5" customWidth="1"/>
    <col min="1036" max="1036" width="13.125" customWidth="1"/>
    <col min="1037" max="1037" width="14.875" customWidth="1"/>
    <col min="1038" max="1038" width="3.875" customWidth="1"/>
    <col min="1039" max="1039" width="11" bestFit="1" customWidth="1"/>
    <col min="1281" max="1281" width="4.75" customWidth="1"/>
    <col min="1282" max="1282" width="24.625" customWidth="1"/>
    <col min="1283" max="1283" width="15.25" customWidth="1"/>
    <col min="1284" max="1284" width="1.25" customWidth="1"/>
    <col min="1285" max="1285" width="3.625" customWidth="1"/>
    <col min="1286" max="1286" width="23.5" customWidth="1"/>
    <col min="1287" max="1287" width="15.875" customWidth="1"/>
    <col min="1288" max="1288" width="16.75" customWidth="1"/>
    <col min="1289" max="1289" width="42.125" customWidth="1"/>
    <col min="1290" max="1290" width="15.25" customWidth="1"/>
    <col min="1291" max="1291" width="18.5" customWidth="1"/>
    <col min="1292" max="1292" width="13.125" customWidth="1"/>
    <col min="1293" max="1293" width="14.875" customWidth="1"/>
    <col min="1294" max="1294" width="3.875" customWidth="1"/>
    <col min="1295" max="1295" width="11" bestFit="1" customWidth="1"/>
    <col min="1537" max="1537" width="4.75" customWidth="1"/>
    <col min="1538" max="1538" width="24.625" customWidth="1"/>
    <col min="1539" max="1539" width="15.25" customWidth="1"/>
    <col min="1540" max="1540" width="1.25" customWidth="1"/>
    <col min="1541" max="1541" width="3.625" customWidth="1"/>
    <col min="1542" max="1542" width="23.5" customWidth="1"/>
    <col min="1543" max="1543" width="15.875" customWidth="1"/>
    <col min="1544" max="1544" width="16.75" customWidth="1"/>
    <col min="1545" max="1545" width="42.125" customWidth="1"/>
    <col min="1546" max="1546" width="15.25" customWidth="1"/>
    <col min="1547" max="1547" width="18.5" customWidth="1"/>
    <col min="1548" max="1548" width="13.125" customWidth="1"/>
    <col min="1549" max="1549" width="14.875" customWidth="1"/>
    <col min="1550" max="1550" width="3.875" customWidth="1"/>
    <col min="1551" max="1551" width="11" bestFit="1" customWidth="1"/>
    <col min="1793" max="1793" width="4.75" customWidth="1"/>
    <col min="1794" max="1794" width="24.625" customWidth="1"/>
    <col min="1795" max="1795" width="15.25" customWidth="1"/>
    <col min="1796" max="1796" width="1.25" customWidth="1"/>
    <col min="1797" max="1797" width="3.625" customWidth="1"/>
    <col min="1798" max="1798" width="23.5" customWidth="1"/>
    <col min="1799" max="1799" width="15.875" customWidth="1"/>
    <col min="1800" max="1800" width="16.75" customWidth="1"/>
    <col min="1801" max="1801" width="42.125" customWidth="1"/>
    <col min="1802" max="1802" width="15.25" customWidth="1"/>
    <col min="1803" max="1803" width="18.5" customWidth="1"/>
    <col min="1804" max="1804" width="13.125" customWidth="1"/>
    <col min="1805" max="1805" width="14.875" customWidth="1"/>
    <col min="1806" max="1806" width="3.875" customWidth="1"/>
    <col min="1807" max="1807" width="11" bestFit="1" customWidth="1"/>
    <col min="2049" max="2049" width="4.75" customWidth="1"/>
    <col min="2050" max="2050" width="24.625" customWidth="1"/>
    <col min="2051" max="2051" width="15.25" customWidth="1"/>
    <col min="2052" max="2052" width="1.25" customWidth="1"/>
    <col min="2053" max="2053" width="3.625" customWidth="1"/>
    <col min="2054" max="2054" width="23.5" customWidth="1"/>
    <col min="2055" max="2055" width="15.875" customWidth="1"/>
    <col min="2056" max="2056" width="16.75" customWidth="1"/>
    <col min="2057" max="2057" width="42.125" customWidth="1"/>
    <col min="2058" max="2058" width="15.25" customWidth="1"/>
    <col min="2059" max="2059" width="18.5" customWidth="1"/>
    <col min="2060" max="2060" width="13.125" customWidth="1"/>
    <col min="2061" max="2061" width="14.875" customWidth="1"/>
    <col min="2062" max="2062" width="3.875" customWidth="1"/>
    <col min="2063" max="2063" width="11" bestFit="1" customWidth="1"/>
    <col min="2305" max="2305" width="4.75" customWidth="1"/>
    <col min="2306" max="2306" width="24.625" customWidth="1"/>
    <col min="2307" max="2307" width="15.25" customWidth="1"/>
    <col min="2308" max="2308" width="1.25" customWidth="1"/>
    <col min="2309" max="2309" width="3.625" customWidth="1"/>
    <col min="2310" max="2310" width="23.5" customWidth="1"/>
    <col min="2311" max="2311" width="15.875" customWidth="1"/>
    <col min="2312" max="2312" width="16.75" customWidth="1"/>
    <col min="2313" max="2313" width="42.125" customWidth="1"/>
    <col min="2314" max="2314" width="15.25" customWidth="1"/>
    <col min="2315" max="2315" width="18.5" customWidth="1"/>
    <col min="2316" max="2316" width="13.125" customWidth="1"/>
    <col min="2317" max="2317" width="14.875" customWidth="1"/>
    <col min="2318" max="2318" width="3.875" customWidth="1"/>
    <col min="2319" max="2319" width="11" bestFit="1" customWidth="1"/>
    <col min="2561" max="2561" width="4.75" customWidth="1"/>
    <col min="2562" max="2562" width="24.625" customWidth="1"/>
    <col min="2563" max="2563" width="15.25" customWidth="1"/>
    <col min="2564" max="2564" width="1.25" customWidth="1"/>
    <col min="2565" max="2565" width="3.625" customWidth="1"/>
    <col min="2566" max="2566" width="23.5" customWidth="1"/>
    <col min="2567" max="2567" width="15.875" customWidth="1"/>
    <col min="2568" max="2568" width="16.75" customWidth="1"/>
    <col min="2569" max="2569" width="42.125" customWidth="1"/>
    <col min="2570" max="2570" width="15.25" customWidth="1"/>
    <col min="2571" max="2571" width="18.5" customWidth="1"/>
    <col min="2572" max="2572" width="13.125" customWidth="1"/>
    <col min="2573" max="2573" width="14.875" customWidth="1"/>
    <col min="2574" max="2574" width="3.875" customWidth="1"/>
    <col min="2575" max="2575" width="11" bestFit="1" customWidth="1"/>
    <col min="2817" max="2817" width="4.75" customWidth="1"/>
    <col min="2818" max="2818" width="24.625" customWidth="1"/>
    <col min="2819" max="2819" width="15.25" customWidth="1"/>
    <col min="2820" max="2820" width="1.25" customWidth="1"/>
    <col min="2821" max="2821" width="3.625" customWidth="1"/>
    <col min="2822" max="2822" width="23.5" customWidth="1"/>
    <col min="2823" max="2823" width="15.875" customWidth="1"/>
    <col min="2824" max="2824" width="16.75" customWidth="1"/>
    <col min="2825" max="2825" width="42.125" customWidth="1"/>
    <col min="2826" max="2826" width="15.25" customWidth="1"/>
    <col min="2827" max="2827" width="18.5" customWidth="1"/>
    <col min="2828" max="2828" width="13.125" customWidth="1"/>
    <col min="2829" max="2829" width="14.875" customWidth="1"/>
    <col min="2830" max="2830" width="3.875" customWidth="1"/>
    <col min="2831" max="2831" width="11" bestFit="1" customWidth="1"/>
    <col min="3073" max="3073" width="4.75" customWidth="1"/>
    <col min="3074" max="3074" width="24.625" customWidth="1"/>
    <col min="3075" max="3075" width="15.25" customWidth="1"/>
    <col min="3076" max="3076" width="1.25" customWidth="1"/>
    <col min="3077" max="3077" width="3.625" customWidth="1"/>
    <col min="3078" max="3078" width="23.5" customWidth="1"/>
    <col min="3079" max="3079" width="15.875" customWidth="1"/>
    <col min="3080" max="3080" width="16.75" customWidth="1"/>
    <col min="3081" max="3081" width="42.125" customWidth="1"/>
    <col min="3082" max="3082" width="15.25" customWidth="1"/>
    <col min="3083" max="3083" width="18.5" customWidth="1"/>
    <col min="3084" max="3084" width="13.125" customWidth="1"/>
    <col min="3085" max="3085" width="14.875" customWidth="1"/>
    <col min="3086" max="3086" width="3.875" customWidth="1"/>
    <col min="3087" max="3087" width="11" bestFit="1" customWidth="1"/>
    <col min="3329" max="3329" width="4.75" customWidth="1"/>
    <col min="3330" max="3330" width="24.625" customWidth="1"/>
    <col min="3331" max="3331" width="15.25" customWidth="1"/>
    <col min="3332" max="3332" width="1.25" customWidth="1"/>
    <col min="3333" max="3333" width="3.625" customWidth="1"/>
    <col min="3334" max="3334" width="23.5" customWidth="1"/>
    <col min="3335" max="3335" width="15.875" customWidth="1"/>
    <col min="3336" max="3336" width="16.75" customWidth="1"/>
    <col min="3337" max="3337" width="42.125" customWidth="1"/>
    <col min="3338" max="3338" width="15.25" customWidth="1"/>
    <col min="3339" max="3339" width="18.5" customWidth="1"/>
    <col min="3340" max="3340" width="13.125" customWidth="1"/>
    <col min="3341" max="3341" width="14.875" customWidth="1"/>
    <col min="3342" max="3342" width="3.875" customWidth="1"/>
    <col min="3343" max="3343" width="11" bestFit="1" customWidth="1"/>
    <col min="3585" max="3585" width="4.75" customWidth="1"/>
    <col min="3586" max="3586" width="24.625" customWidth="1"/>
    <col min="3587" max="3587" width="15.25" customWidth="1"/>
    <col min="3588" max="3588" width="1.25" customWidth="1"/>
    <col min="3589" max="3589" width="3.625" customWidth="1"/>
    <col min="3590" max="3590" width="23.5" customWidth="1"/>
    <col min="3591" max="3591" width="15.875" customWidth="1"/>
    <col min="3592" max="3592" width="16.75" customWidth="1"/>
    <col min="3593" max="3593" width="42.125" customWidth="1"/>
    <col min="3594" max="3594" width="15.25" customWidth="1"/>
    <col min="3595" max="3595" width="18.5" customWidth="1"/>
    <col min="3596" max="3596" width="13.125" customWidth="1"/>
    <col min="3597" max="3597" width="14.875" customWidth="1"/>
    <col min="3598" max="3598" width="3.875" customWidth="1"/>
    <col min="3599" max="3599" width="11" bestFit="1" customWidth="1"/>
    <col min="3841" max="3841" width="4.75" customWidth="1"/>
    <col min="3842" max="3842" width="24.625" customWidth="1"/>
    <col min="3843" max="3843" width="15.25" customWidth="1"/>
    <col min="3844" max="3844" width="1.25" customWidth="1"/>
    <col min="3845" max="3845" width="3.625" customWidth="1"/>
    <col min="3846" max="3846" width="23.5" customWidth="1"/>
    <col min="3847" max="3847" width="15.875" customWidth="1"/>
    <col min="3848" max="3848" width="16.75" customWidth="1"/>
    <col min="3849" max="3849" width="42.125" customWidth="1"/>
    <col min="3850" max="3850" width="15.25" customWidth="1"/>
    <col min="3851" max="3851" width="18.5" customWidth="1"/>
    <col min="3852" max="3852" width="13.125" customWidth="1"/>
    <col min="3853" max="3853" width="14.875" customWidth="1"/>
    <col min="3854" max="3854" width="3.875" customWidth="1"/>
    <col min="3855" max="3855" width="11" bestFit="1" customWidth="1"/>
    <col min="4097" max="4097" width="4.75" customWidth="1"/>
    <col min="4098" max="4098" width="24.625" customWidth="1"/>
    <col min="4099" max="4099" width="15.25" customWidth="1"/>
    <col min="4100" max="4100" width="1.25" customWidth="1"/>
    <col min="4101" max="4101" width="3.625" customWidth="1"/>
    <col min="4102" max="4102" width="23.5" customWidth="1"/>
    <col min="4103" max="4103" width="15.875" customWidth="1"/>
    <col min="4104" max="4104" width="16.75" customWidth="1"/>
    <col min="4105" max="4105" width="42.125" customWidth="1"/>
    <col min="4106" max="4106" width="15.25" customWidth="1"/>
    <col min="4107" max="4107" width="18.5" customWidth="1"/>
    <col min="4108" max="4108" width="13.125" customWidth="1"/>
    <col min="4109" max="4109" width="14.875" customWidth="1"/>
    <col min="4110" max="4110" width="3.875" customWidth="1"/>
    <col min="4111" max="4111" width="11" bestFit="1" customWidth="1"/>
    <col min="4353" max="4353" width="4.75" customWidth="1"/>
    <col min="4354" max="4354" width="24.625" customWidth="1"/>
    <col min="4355" max="4355" width="15.25" customWidth="1"/>
    <col min="4356" max="4356" width="1.25" customWidth="1"/>
    <col min="4357" max="4357" width="3.625" customWidth="1"/>
    <col min="4358" max="4358" width="23.5" customWidth="1"/>
    <col min="4359" max="4359" width="15.875" customWidth="1"/>
    <col min="4360" max="4360" width="16.75" customWidth="1"/>
    <col min="4361" max="4361" width="42.125" customWidth="1"/>
    <col min="4362" max="4362" width="15.25" customWidth="1"/>
    <col min="4363" max="4363" width="18.5" customWidth="1"/>
    <col min="4364" max="4364" width="13.125" customWidth="1"/>
    <col min="4365" max="4365" width="14.875" customWidth="1"/>
    <col min="4366" max="4366" width="3.875" customWidth="1"/>
    <col min="4367" max="4367" width="11" bestFit="1" customWidth="1"/>
    <col min="4609" max="4609" width="4.75" customWidth="1"/>
    <col min="4610" max="4610" width="24.625" customWidth="1"/>
    <col min="4611" max="4611" width="15.25" customWidth="1"/>
    <col min="4612" max="4612" width="1.25" customWidth="1"/>
    <col min="4613" max="4613" width="3.625" customWidth="1"/>
    <col min="4614" max="4614" width="23.5" customWidth="1"/>
    <col min="4615" max="4615" width="15.875" customWidth="1"/>
    <col min="4616" max="4616" width="16.75" customWidth="1"/>
    <col min="4617" max="4617" width="42.125" customWidth="1"/>
    <col min="4618" max="4618" width="15.25" customWidth="1"/>
    <col min="4619" max="4619" width="18.5" customWidth="1"/>
    <col min="4620" max="4620" width="13.125" customWidth="1"/>
    <col min="4621" max="4621" width="14.875" customWidth="1"/>
    <col min="4622" max="4622" width="3.875" customWidth="1"/>
    <col min="4623" max="4623" width="11" bestFit="1" customWidth="1"/>
    <col min="4865" max="4865" width="4.75" customWidth="1"/>
    <col min="4866" max="4866" width="24.625" customWidth="1"/>
    <col min="4867" max="4867" width="15.25" customWidth="1"/>
    <col min="4868" max="4868" width="1.25" customWidth="1"/>
    <col min="4869" max="4869" width="3.625" customWidth="1"/>
    <col min="4870" max="4870" width="23.5" customWidth="1"/>
    <col min="4871" max="4871" width="15.875" customWidth="1"/>
    <col min="4872" max="4872" width="16.75" customWidth="1"/>
    <col min="4873" max="4873" width="42.125" customWidth="1"/>
    <col min="4874" max="4874" width="15.25" customWidth="1"/>
    <col min="4875" max="4875" width="18.5" customWidth="1"/>
    <col min="4876" max="4876" width="13.125" customWidth="1"/>
    <col min="4877" max="4877" width="14.875" customWidth="1"/>
    <col min="4878" max="4878" width="3.875" customWidth="1"/>
    <col min="4879" max="4879" width="11" bestFit="1" customWidth="1"/>
    <col min="5121" max="5121" width="4.75" customWidth="1"/>
    <col min="5122" max="5122" width="24.625" customWidth="1"/>
    <col min="5123" max="5123" width="15.25" customWidth="1"/>
    <col min="5124" max="5124" width="1.25" customWidth="1"/>
    <col min="5125" max="5125" width="3.625" customWidth="1"/>
    <col min="5126" max="5126" width="23.5" customWidth="1"/>
    <col min="5127" max="5127" width="15.875" customWidth="1"/>
    <col min="5128" max="5128" width="16.75" customWidth="1"/>
    <col min="5129" max="5129" width="42.125" customWidth="1"/>
    <col min="5130" max="5130" width="15.25" customWidth="1"/>
    <col min="5131" max="5131" width="18.5" customWidth="1"/>
    <col min="5132" max="5132" width="13.125" customWidth="1"/>
    <col min="5133" max="5133" width="14.875" customWidth="1"/>
    <col min="5134" max="5134" width="3.875" customWidth="1"/>
    <col min="5135" max="5135" width="11" bestFit="1" customWidth="1"/>
    <col min="5377" max="5377" width="4.75" customWidth="1"/>
    <col min="5378" max="5378" width="24.625" customWidth="1"/>
    <col min="5379" max="5379" width="15.25" customWidth="1"/>
    <col min="5380" max="5380" width="1.25" customWidth="1"/>
    <col min="5381" max="5381" width="3.625" customWidth="1"/>
    <col min="5382" max="5382" width="23.5" customWidth="1"/>
    <col min="5383" max="5383" width="15.875" customWidth="1"/>
    <col min="5384" max="5384" width="16.75" customWidth="1"/>
    <col min="5385" max="5385" width="42.125" customWidth="1"/>
    <col min="5386" max="5386" width="15.25" customWidth="1"/>
    <col min="5387" max="5387" width="18.5" customWidth="1"/>
    <col min="5388" max="5388" width="13.125" customWidth="1"/>
    <col min="5389" max="5389" width="14.875" customWidth="1"/>
    <col min="5390" max="5390" width="3.875" customWidth="1"/>
    <col min="5391" max="5391" width="11" bestFit="1" customWidth="1"/>
    <col min="5633" max="5633" width="4.75" customWidth="1"/>
    <col min="5634" max="5634" width="24.625" customWidth="1"/>
    <col min="5635" max="5635" width="15.25" customWidth="1"/>
    <col min="5636" max="5636" width="1.25" customWidth="1"/>
    <col min="5637" max="5637" width="3.625" customWidth="1"/>
    <col min="5638" max="5638" width="23.5" customWidth="1"/>
    <col min="5639" max="5639" width="15.875" customWidth="1"/>
    <col min="5640" max="5640" width="16.75" customWidth="1"/>
    <col min="5641" max="5641" width="42.125" customWidth="1"/>
    <col min="5642" max="5642" width="15.25" customWidth="1"/>
    <col min="5643" max="5643" width="18.5" customWidth="1"/>
    <col min="5644" max="5644" width="13.125" customWidth="1"/>
    <col min="5645" max="5645" width="14.875" customWidth="1"/>
    <col min="5646" max="5646" width="3.875" customWidth="1"/>
    <col min="5647" max="5647" width="11" bestFit="1" customWidth="1"/>
    <col min="5889" max="5889" width="4.75" customWidth="1"/>
    <col min="5890" max="5890" width="24.625" customWidth="1"/>
    <col min="5891" max="5891" width="15.25" customWidth="1"/>
    <col min="5892" max="5892" width="1.25" customWidth="1"/>
    <col min="5893" max="5893" width="3.625" customWidth="1"/>
    <col min="5894" max="5894" width="23.5" customWidth="1"/>
    <col min="5895" max="5895" width="15.875" customWidth="1"/>
    <col min="5896" max="5896" width="16.75" customWidth="1"/>
    <col min="5897" max="5897" width="42.125" customWidth="1"/>
    <col min="5898" max="5898" width="15.25" customWidth="1"/>
    <col min="5899" max="5899" width="18.5" customWidth="1"/>
    <col min="5900" max="5900" width="13.125" customWidth="1"/>
    <col min="5901" max="5901" width="14.875" customWidth="1"/>
    <col min="5902" max="5902" width="3.875" customWidth="1"/>
    <col min="5903" max="5903" width="11" bestFit="1" customWidth="1"/>
    <col min="6145" max="6145" width="4.75" customWidth="1"/>
    <col min="6146" max="6146" width="24.625" customWidth="1"/>
    <col min="6147" max="6147" width="15.25" customWidth="1"/>
    <col min="6148" max="6148" width="1.25" customWidth="1"/>
    <col min="6149" max="6149" width="3.625" customWidth="1"/>
    <col min="6150" max="6150" width="23.5" customWidth="1"/>
    <col min="6151" max="6151" width="15.875" customWidth="1"/>
    <col min="6152" max="6152" width="16.75" customWidth="1"/>
    <col min="6153" max="6153" width="42.125" customWidth="1"/>
    <col min="6154" max="6154" width="15.25" customWidth="1"/>
    <col min="6155" max="6155" width="18.5" customWidth="1"/>
    <col min="6156" max="6156" width="13.125" customWidth="1"/>
    <col min="6157" max="6157" width="14.875" customWidth="1"/>
    <col min="6158" max="6158" width="3.875" customWidth="1"/>
    <col min="6159" max="6159" width="11" bestFit="1" customWidth="1"/>
    <col min="6401" max="6401" width="4.75" customWidth="1"/>
    <col min="6402" max="6402" width="24.625" customWidth="1"/>
    <col min="6403" max="6403" width="15.25" customWidth="1"/>
    <col min="6404" max="6404" width="1.25" customWidth="1"/>
    <col min="6405" max="6405" width="3.625" customWidth="1"/>
    <col min="6406" max="6406" width="23.5" customWidth="1"/>
    <col min="6407" max="6407" width="15.875" customWidth="1"/>
    <col min="6408" max="6408" width="16.75" customWidth="1"/>
    <col min="6409" max="6409" width="42.125" customWidth="1"/>
    <col min="6410" max="6410" width="15.25" customWidth="1"/>
    <col min="6411" max="6411" width="18.5" customWidth="1"/>
    <col min="6412" max="6412" width="13.125" customWidth="1"/>
    <col min="6413" max="6413" width="14.875" customWidth="1"/>
    <col min="6414" max="6414" width="3.875" customWidth="1"/>
    <col min="6415" max="6415" width="11" bestFit="1" customWidth="1"/>
    <col min="6657" max="6657" width="4.75" customWidth="1"/>
    <col min="6658" max="6658" width="24.625" customWidth="1"/>
    <col min="6659" max="6659" width="15.25" customWidth="1"/>
    <col min="6660" max="6660" width="1.25" customWidth="1"/>
    <col min="6661" max="6661" width="3.625" customWidth="1"/>
    <col min="6662" max="6662" width="23.5" customWidth="1"/>
    <col min="6663" max="6663" width="15.875" customWidth="1"/>
    <col min="6664" max="6664" width="16.75" customWidth="1"/>
    <col min="6665" max="6665" width="42.125" customWidth="1"/>
    <col min="6666" max="6666" width="15.25" customWidth="1"/>
    <col min="6667" max="6667" width="18.5" customWidth="1"/>
    <col min="6668" max="6668" width="13.125" customWidth="1"/>
    <col min="6669" max="6669" width="14.875" customWidth="1"/>
    <col min="6670" max="6670" width="3.875" customWidth="1"/>
    <col min="6671" max="6671" width="11" bestFit="1" customWidth="1"/>
    <col min="6913" max="6913" width="4.75" customWidth="1"/>
    <col min="6914" max="6914" width="24.625" customWidth="1"/>
    <col min="6915" max="6915" width="15.25" customWidth="1"/>
    <col min="6916" max="6916" width="1.25" customWidth="1"/>
    <col min="6917" max="6917" width="3.625" customWidth="1"/>
    <col min="6918" max="6918" width="23.5" customWidth="1"/>
    <col min="6919" max="6919" width="15.875" customWidth="1"/>
    <col min="6920" max="6920" width="16.75" customWidth="1"/>
    <col min="6921" max="6921" width="42.125" customWidth="1"/>
    <col min="6922" max="6922" width="15.25" customWidth="1"/>
    <col min="6923" max="6923" width="18.5" customWidth="1"/>
    <col min="6924" max="6924" width="13.125" customWidth="1"/>
    <col min="6925" max="6925" width="14.875" customWidth="1"/>
    <col min="6926" max="6926" width="3.875" customWidth="1"/>
    <col min="6927" max="6927" width="11" bestFit="1" customWidth="1"/>
    <col min="7169" max="7169" width="4.75" customWidth="1"/>
    <col min="7170" max="7170" width="24.625" customWidth="1"/>
    <col min="7171" max="7171" width="15.25" customWidth="1"/>
    <col min="7172" max="7172" width="1.25" customWidth="1"/>
    <col min="7173" max="7173" width="3.625" customWidth="1"/>
    <col min="7174" max="7174" width="23.5" customWidth="1"/>
    <col min="7175" max="7175" width="15.875" customWidth="1"/>
    <col min="7176" max="7176" width="16.75" customWidth="1"/>
    <col min="7177" max="7177" width="42.125" customWidth="1"/>
    <col min="7178" max="7178" width="15.25" customWidth="1"/>
    <col min="7179" max="7179" width="18.5" customWidth="1"/>
    <col min="7180" max="7180" width="13.125" customWidth="1"/>
    <col min="7181" max="7181" width="14.875" customWidth="1"/>
    <col min="7182" max="7182" width="3.875" customWidth="1"/>
    <col min="7183" max="7183" width="11" bestFit="1" customWidth="1"/>
    <col min="7425" max="7425" width="4.75" customWidth="1"/>
    <col min="7426" max="7426" width="24.625" customWidth="1"/>
    <col min="7427" max="7427" width="15.25" customWidth="1"/>
    <col min="7428" max="7428" width="1.25" customWidth="1"/>
    <col min="7429" max="7429" width="3.625" customWidth="1"/>
    <col min="7430" max="7430" width="23.5" customWidth="1"/>
    <col min="7431" max="7431" width="15.875" customWidth="1"/>
    <col min="7432" max="7432" width="16.75" customWidth="1"/>
    <col min="7433" max="7433" width="42.125" customWidth="1"/>
    <col min="7434" max="7434" width="15.25" customWidth="1"/>
    <col min="7435" max="7435" width="18.5" customWidth="1"/>
    <col min="7436" max="7436" width="13.125" customWidth="1"/>
    <col min="7437" max="7437" width="14.875" customWidth="1"/>
    <col min="7438" max="7438" width="3.875" customWidth="1"/>
    <col min="7439" max="7439" width="11" bestFit="1" customWidth="1"/>
    <col min="7681" max="7681" width="4.75" customWidth="1"/>
    <col min="7682" max="7682" width="24.625" customWidth="1"/>
    <col min="7683" max="7683" width="15.25" customWidth="1"/>
    <col min="7684" max="7684" width="1.25" customWidth="1"/>
    <col min="7685" max="7685" width="3.625" customWidth="1"/>
    <col min="7686" max="7686" width="23.5" customWidth="1"/>
    <col min="7687" max="7687" width="15.875" customWidth="1"/>
    <col min="7688" max="7688" width="16.75" customWidth="1"/>
    <col min="7689" max="7689" width="42.125" customWidth="1"/>
    <col min="7690" max="7690" width="15.25" customWidth="1"/>
    <col min="7691" max="7691" width="18.5" customWidth="1"/>
    <col min="7692" max="7692" width="13.125" customWidth="1"/>
    <col min="7693" max="7693" width="14.875" customWidth="1"/>
    <col min="7694" max="7694" width="3.875" customWidth="1"/>
    <col min="7695" max="7695" width="11" bestFit="1" customWidth="1"/>
    <col min="7937" max="7937" width="4.75" customWidth="1"/>
    <col min="7938" max="7938" width="24.625" customWidth="1"/>
    <col min="7939" max="7939" width="15.25" customWidth="1"/>
    <col min="7940" max="7940" width="1.25" customWidth="1"/>
    <col min="7941" max="7941" width="3.625" customWidth="1"/>
    <col min="7942" max="7942" width="23.5" customWidth="1"/>
    <col min="7943" max="7943" width="15.875" customWidth="1"/>
    <col min="7944" max="7944" width="16.75" customWidth="1"/>
    <col min="7945" max="7945" width="42.125" customWidth="1"/>
    <col min="7946" max="7946" width="15.25" customWidth="1"/>
    <col min="7947" max="7947" width="18.5" customWidth="1"/>
    <col min="7948" max="7948" width="13.125" customWidth="1"/>
    <col min="7949" max="7949" width="14.875" customWidth="1"/>
    <col min="7950" max="7950" width="3.875" customWidth="1"/>
    <col min="7951" max="7951" width="11" bestFit="1" customWidth="1"/>
    <col min="8193" max="8193" width="4.75" customWidth="1"/>
    <col min="8194" max="8194" width="24.625" customWidth="1"/>
    <col min="8195" max="8195" width="15.25" customWidth="1"/>
    <col min="8196" max="8196" width="1.25" customWidth="1"/>
    <col min="8197" max="8197" width="3.625" customWidth="1"/>
    <col min="8198" max="8198" width="23.5" customWidth="1"/>
    <col min="8199" max="8199" width="15.875" customWidth="1"/>
    <col min="8200" max="8200" width="16.75" customWidth="1"/>
    <col min="8201" max="8201" width="42.125" customWidth="1"/>
    <col min="8202" max="8202" width="15.25" customWidth="1"/>
    <col min="8203" max="8203" width="18.5" customWidth="1"/>
    <col min="8204" max="8204" width="13.125" customWidth="1"/>
    <col min="8205" max="8205" width="14.875" customWidth="1"/>
    <col min="8206" max="8206" width="3.875" customWidth="1"/>
    <col min="8207" max="8207" width="11" bestFit="1" customWidth="1"/>
    <col min="8449" max="8449" width="4.75" customWidth="1"/>
    <col min="8450" max="8450" width="24.625" customWidth="1"/>
    <col min="8451" max="8451" width="15.25" customWidth="1"/>
    <col min="8452" max="8452" width="1.25" customWidth="1"/>
    <col min="8453" max="8453" width="3.625" customWidth="1"/>
    <col min="8454" max="8454" width="23.5" customWidth="1"/>
    <col min="8455" max="8455" width="15.875" customWidth="1"/>
    <col min="8456" max="8456" width="16.75" customWidth="1"/>
    <col min="8457" max="8457" width="42.125" customWidth="1"/>
    <col min="8458" max="8458" width="15.25" customWidth="1"/>
    <col min="8459" max="8459" width="18.5" customWidth="1"/>
    <col min="8460" max="8460" width="13.125" customWidth="1"/>
    <col min="8461" max="8461" width="14.875" customWidth="1"/>
    <col min="8462" max="8462" width="3.875" customWidth="1"/>
    <col min="8463" max="8463" width="11" bestFit="1" customWidth="1"/>
    <col min="8705" max="8705" width="4.75" customWidth="1"/>
    <col min="8706" max="8706" width="24.625" customWidth="1"/>
    <col min="8707" max="8707" width="15.25" customWidth="1"/>
    <col min="8708" max="8708" width="1.25" customWidth="1"/>
    <col min="8709" max="8709" width="3.625" customWidth="1"/>
    <col min="8710" max="8710" width="23.5" customWidth="1"/>
    <col min="8711" max="8711" width="15.875" customWidth="1"/>
    <col min="8712" max="8712" width="16.75" customWidth="1"/>
    <col min="8713" max="8713" width="42.125" customWidth="1"/>
    <col min="8714" max="8714" width="15.25" customWidth="1"/>
    <col min="8715" max="8715" width="18.5" customWidth="1"/>
    <col min="8716" max="8716" width="13.125" customWidth="1"/>
    <col min="8717" max="8717" width="14.875" customWidth="1"/>
    <col min="8718" max="8718" width="3.875" customWidth="1"/>
    <col min="8719" max="8719" width="11" bestFit="1" customWidth="1"/>
    <col min="8961" max="8961" width="4.75" customWidth="1"/>
    <col min="8962" max="8962" width="24.625" customWidth="1"/>
    <col min="8963" max="8963" width="15.25" customWidth="1"/>
    <col min="8964" max="8964" width="1.25" customWidth="1"/>
    <col min="8965" max="8965" width="3.625" customWidth="1"/>
    <col min="8966" max="8966" width="23.5" customWidth="1"/>
    <col min="8967" max="8967" width="15.875" customWidth="1"/>
    <col min="8968" max="8968" width="16.75" customWidth="1"/>
    <col min="8969" max="8969" width="42.125" customWidth="1"/>
    <col min="8970" max="8970" width="15.25" customWidth="1"/>
    <col min="8971" max="8971" width="18.5" customWidth="1"/>
    <col min="8972" max="8972" width="13.125" customWidth="1"/>
    <col min="8973" max="8973" width="14.875" customWidth="1"/>
    <col min="8974" max="8974" width="3.875" customWidth="1"/>
    <col min="8975" max="8975" width="11" bestFit="1" customWidth="1"/>
    <col min="9217" max="9217" width="4.75" customWidth="1"/>
    <col min="9218" max="9218" width="24.625" customWidth="1"/>
    <col min="9219" max="9219" width="15.25" customWidth="1"/>
    <col min="9220" max="9220" width="1.25" customWidth="1"/>
    <col min="9221" max="9221" width="3.625" customWidth="1"/>
    <col min="9222" max="9222" width="23.5" customWidth="1"/>
    <col min="9223" max="9223" width="15.875" customWidth="1"/>
    <col min="9224" max="9224" width="16.75" customWidth="1"/>
    <col min="9225" max="9225" width="42.125" customWidth="1"/>
    <col min="9226" max="9226" width="15.25" customWidth="1"/>
    <col min="9227" max="9227" width="18.5" customWidth="1"/>
    <col min="9228" max="9228" width="13.125" customWidth="1"/>
    <col min="9229" max="9229" width="14.875" customWidth="1"/>
    <col min="9230" max="9230" width="3.875" customWidth="1"/>
    <col min="9231" max="9231" width="11" bestFit="1" customWidth="1"/>
    <col min="9473" max="9473" width="4.75" customWidth="1"/>
    <col min="9474" max="9474" width="24.625" customWidth="1"/>
    <col min="9475" max="9475" width="15.25" customWidth="1"/>
    <col min="9476" max="9476" width="1.25" customWidth="1"/>
    <col min="9477" max="9477" width="3.625" customWidth="1"/>
    <col min="9478" max="9478" width="23.5" customWidth="1"/>
    <col min="9479" max="9479" width="15.875" customWidth="1"/>
    <col min="9480" max="9480" width="16.75" customWidth="1"/>
    <col min="9481" max="9481" width="42.125" customWidth="1"/>
    <col min="9482" max="9482" width="15.25" customWidth="1"/>
    <col min="9483" max="9483" width="18.5" customWidth="1"/>
    <col min="9484" max="9484" width="13.125" customWidth="1"/>
    <col min="9485" max="9485" width="14.875" customWidth="1"/>
    <col min="9486" max="9486" width="3.875" customWidth="1"/>
    <col min="9487" max="9487" width="11" bestFit="1" customWidth="1"/>
    <col min="9729" max="9729" width="4.75" customWidth="1"/>
    <col min="9730" max="9730" width="24.625" customWidth="1"/>
    <col min="9731" max="9731" width="15.25" customWidth="1"/>
    <col min="9732" max="9732" width="1.25" customWidth="1"/>
    <col min="9733" max="9733" width="3.625" customWidth="1"/>
    <col min="9734" max="9734" width="23.5" customWidth="1"/>
    <col min="9735" max="9735" width="15.875" customWidth="1"/>
    <col min="9736" max="9736" width="16.75" customWidth="1"/>
    <col min="9737" max="9737" width="42.125" customWidth="1"/>
    <col min="9738" max="9738" width="15.25" customWidth="1"/>
    <col min="9739" max="9739" width="18.5" customWidth="1"/>
    <col min="9740" max="9740" width="13.125" customWidth="1"/>
    <col min="9741" max="9741" width="14.875" customWidth="1"/>
    <col min="9742" max="9742" width="3.875" customWidth="1"/>
    <col min="9743" max="9743" width="11" bestFit="1" customWidth="1"/>
    <col min="9985" max="9985" width="4.75" customWidth="1"/>
    <col min="9986" max="9986" width="24.625" customWidth="1"/>
    <col min="9987" max="9987" width="15.25" customWidth="1"/>
    <col min="9988" max="9988" width="1.25" customWidth="1"/>
    <col min="9989" max="9989" width="3.625" customWidth="1"/>
    <col min="9990" max="9990" width="23.5" customWidth="1"/>
    <col min="9991" max="9991" width="15.875" customWidth="1"/>
    <col min="9992" max="9992" width="16.75" customWidth="1"/>
    <col min="9993" max="9993" width="42.125" customWidth="1"/>
    <col min="9994" max="9994" width="15.25" customWidth="1"/>
    <col min="9995" max="9995" width="18.5" customWidth="1"/>
    <col min="9996" max="9996" width="13.125" customWidth="1"/>
    <col min="9997" max="9997" width="14.875" customWidth="1"/>
    <col min="9998" max="9998" width="3.875" customWidth="1"/>
    <col min="9999" max="9999" width="11" bestFit="1" customWidth="1"/>
    <col min="10241" max="10241" width="4.75" customWidth="1"/>
    <col min="10242" max="10242" width="24.625" customWidth="1"/>
    <col min="10243" max="10243" width="15.25" customWidth="1"/>
    <col min="10244" max="10244" width="1.25" customWidth="1"/>
    <col min="10245" max="10245" width="3.625" customWidth="1"/>
    <col min="10246" max="10246" width="23.5" customWidth="1"/>
    <col min="10247" max="10247" width="15.875" customWidth="1"/>
    <col min="10248" max="10248" width="16.75" customWidth="1"/>
    <col min="10249" max="10249" width="42.125" customWidth="1"/>
    <col min="10250" max="10250" width="15.25" customWidth="1"/>
    <col min="10251" max="10251" width="18.5" customWidth="1"/>
    <col min="10252" max="10252" width="13.125" customWidth="1"/>
    <col min="10253" max="10253" width="14.875" customWidth="1"/>
    <col min="10254" max="10254" width="3.875" customWidth="1"/>
    <col min="10255" max="10255" width="11" bestFit="1" customWidth="1"/>
    <col min="10497" max="10497" width="4.75" customWidth="1"/>
    <col min="10498" max="10498" width="24.625" customWidth="1"/>
    <col min="10499" max="10499" width="15.25" customWidth="1"/>
    <col min="10500" max="10500" width="1.25" customWidth="1"/>
    <col min="10501" max="10501" width="3.625" customWidth="1"/>
    <col min="10502" max="10502" width="23.5" customWidth="1"/>
    <col min="10503" max="10503" width="15.875" customWidth="1"/>
    <col min="10504" max="10504" width="16.75" customWidth="1"/>
    <col min="10505" max="10505" width="42.125" customWidth="1"/>
    <col min="10506" max="10506" width="15.25" customWidth="1"/>
    <col min="10507" max="10507" width="18.5" customWidth="1"/>
    <col min="10508" max="10508" width="13.125" customWidth="1"/>
    <col min="10509" max="10509" width="14.875" customWidth="1"/>
    <col min="10510" max="10510" width="3.875" customWidth="1"/>
    <col min="10511" max="10511" width="11" bestFit="1" customWidth="1"/>
    <col min="10753" max="10753" width="4.75" customWidth="1"/>
    <col min="10754" max="10754" width="24.625" customWidth="1"/>
    <col min="10755" max="10755" width="15.25" customWidth="1"/>
    <col min="10756" max="10756" width="1.25" customWidth="1"/>
    <col min="10757" max="10757" width="3.625" customWidth="1"/>
    <col min="10758" max="10758" width="23.5" customWidth="1"/>
    <col min="10759" max="10759" width="15.875" customWidth="1"/>
    <col min="10760" max="10760" width="16.75" customWidth="1"/>
    <col min="10761" max="10761" width="42.125" customWidth="1"/>
    <col min="10762" max="10762" width="15.25" customWidth="1"/>
    <col min="10763" max="10763" width="18.5" customWidth="1"/>
    <col min="10764" max="10764" width="13.125" customWidth="1"/>
    <col min="10765" max="10765" width="14.875" customWidth="1"/>
    <col min="10766" max="10766" width="3.875" customWidth="1"/>
    <col min="10767" max="10767" width="11" bestFit="1" customWidth="1"/>
    <col min="11009" max="11009" width="4.75" customWidth="1"/>
    <col min="11010" max="11010" width="24.625" customWidth="1"/>
    <col min="11011" max="11011" width="15.25" customWidth="1"/>
    <col min="11012" max="11012" width="1.25" customWidth="1"/>
    <col min="11013" max="11013" width="3.625" customWidth="1"/>
    <col min="11014" max="11014" width="23.5" customWidth="1"/>
    <col min="11015" max="11015" width="15.875" customWidth="1"/>
    <col min="11016" max="11016" width="16.75" customWidth="1"/>
    <col min="11017" max="11017" width="42.125" customWidth="1"/>
    <col min="11018" max="11018" width="15.25" customWidth="1"/>
    <col min="11019" max="11019" width="18.5" customWidth="1"/>
    <col min="11020" max="11020" width="13.125" customWidth="1"/>
    <col min="11021" max="11021" width="14.875" customWidth="1"/>
    <col min="11022" max="11022" width="3.875" customWidth="1"/>
    <col min="11023" max="11023" width="11" bestFit="1" customWidth="1"/>
    <col min="11265" max="11265" width="4.75" customWidth="1"/>
    <col min="11266" max="11266" width="24.625" customWidth="1"/>
    <col min="11267" max="11267" width="15.25" customWidth="1"/>
    <col min="11268" max="11268" width="1.25" customWidth="1"/>
    <col min="11269" max="11269" width="3.625" customWidth="1"/>
    <col min="11270" max="11270" width="23.5" customWidth="1"/>
    <col min="11271" max="11271" width="15.875" customWidth="1"/>
    <col min="11272" max="11272" width="16.75" customWidth="1"/>
    <col min="11273" max="11273" width="42.125" customWidth="1"/>
    <col min="11274" max="11274" width="15.25" customWidth="1"/>
    <col min="11275" max="11275" width="18.5" customWidth="1"/>
    <col min="11276" max="11276" width="13.125" customWidth="1"/>
    <col min="11277" max="11277" width="14.875" customWidth="1"/>
    <col min="11278" max="11278" width="3.875" customWidth="1"/>
    <col min="11279" max="11279" width="11" bestFit="1" customWidth="1"/>
    <col min="11521" max="11521" width="4.75" customWidth="1"/>
    <col min="11522" max="11522" width="24.625" customWidth="1"/>
    <col min="11523" max="11523" width="15.25" customWidth="1"/>
    <col min="11524" max="11524" width="1.25" customWidth="1"/>
    <col min="11525" max="11525" width="3.625" customWidth="1"/>
    <col min="11526" max="11526" width="23.5" customWidth="1"/>
    <col min="11527" max="11527" width="15.875" customWidth="1"/>
    <col min="11528" max="11528" width="16.75" customWidth="1"/>
    <col min="11529" max="11529" width="42.125" customWidth="1"/>
    <col min="11530" max="11530" width="15.25" customWidth="1"/>
    <col min="11531" max="11531" width="18.5" customWidth="1"/>
    <col min="11532" max="11532" width="13.125" customWidth="1"/>
    <col min="11533" max="11533" width="14.875" customWidth="1"/>
    <col min="11534" max="11534" width="3.875" customWidth="1"/>
    <col min="11535" max="11535" width="11" bestFit="1" customWidth="1"/>
    <col min="11777" max="11777" width="4.75" customWidth="1"/>
    <col min="11778" max="11778" width="24.625" customWidth="1"/>
    <col min="11779" max="11779" width="15.25" customWidth="1"/>
    <col min="11780" max="11780" width="1.25" customWidth="1"/>
    <col min="11781" max="11781" width="3.625" customWidth="1"/>
    <col min="11782" max="11782" width="23.5" customWidth="1"/>
    <col min="11783" max="11783" width="15.875" customWidth="1"/>
    <col min="11784" max="11784" width="16.75" customWidth="1"/>
    <col min="11785" max="11785" width="42.125" customWidth="1"/>
    <col min="11786" max="11786" width="15.25" customWidth="1"/>
    <col min="11787" max="11787" width="18.5" customWidth="1"/>
    <col min="11788" max="11788" width="13.125" customWidth="1"/>
    <col min="11789" max="11789" width="14.875" customWidth="1"/>
    <col min="11790" max="11790" width="3.875" customWidth="1"/>
    <col min="11791" max="11791" width="11" bestFit="1" customWidth="1"/>
    <col min="12033" max="12033" width="4.75" customWidth="1"/>
    <col min="12034" max="12034" width="24.625" customWidth="1"/>
    <col min="12035" max="12035" width="15.25" customWidth="1"/>
    <col min="12036" max="12036" width="1.25" customWidth="1"/>
    <col min="12037" max="12037" width="3.625" customWidth="1"/>
    <col min="12038" max="12038" width="23.5" customWidth="1"/>
    <col min="12039" max="12039" width="15.875" customWidth="1"/>
    <col min="12040" max="12040" width="16.75" customWidth="1"/>
    <col min="12041" max="12041" width="42.125" customWidth="1"/>
    <col min="12042" max="12042" width="15.25" customWidth="1"/>
    <col min="12043" max="12043" width="18.5" customWidth="1"/>
    <col min="12044" max="12044" width="13.125" customWidth="1"/>
    <col min="12045" max="12045" width="14.875" customWidth="1"/>
    <col min="12046" max="12046" width="3.875" customWidth="1"/>
    <col min="12047" max="12047" width="11" bestFit="1" customWidth="1"/>
    <col min="12289" max="12289" width="4.75" customWidth="1"/>
    <col min="12290" max="12290" width="24.625" customWidth="1"/>
    <col min="12291" max="12291" width="15.25" customWidth="1"/>
    <col min="12292" max="12292" width="1.25" customWidth="1"/>
    <col min="12293" max="12293" width="3.625" customWidth="1"/>
    <col min="12294" max="12294" width="23.5" customWidth="1"/>
    <col min="12295" max="12295" width="15.875" customWidth="1"/>
    <col min="12296" max="12296" width="16.75" customWidth="1"/>
    <col min="12297" max="12297" width="42.125" customWidth="1"/>
    <col min="12298" max="12298" width="15.25" customWidth="1"/>
    <col min="12299" max="12299" width="18.5" customWidth="1"/>
    <col min="12300" max="12300" width="13.125" customWidth="1"/>
    <col min="12301" max="12301" width="14.875" customWidth="1"/>
    <col min="12302" max="12302" width="3.875" customWidth="1"/>
    <col min="12303" max="12303" width="11" bestFit="1" customWidth="1"/>
    <col min="12545" max="12545" width="4.75" customWidth="1"/>
    <col min="12546" max="12546" width="24.625" customWidth="1"/>
    <col min="12547" max="12547" width="15.25" customWidth="1"/>
    <col min="12548" max="12548" width="1.25" customWidth="1"/>
    <col min="12549" max="12549" width="3.625" customWidth="1"/>
    <col min="12550" max="12550" width="23.5" customWidth="1"/>
    <col min="12551" max="12551" width="15.875" customWidth="1"/>
    <col min="12552" max="12552" width="16.75" customWidth="1"/>
    <col min="12553" max="12553" width="42.125" customWidth="1"/>
    <col min="12554" max="12554" width="15.25" customWidth="1"/>
    <col min="12555" max="12555" width="18.5" customWidth="1"/>
    <col min="12556" max="12556" width="13.125" customWidth="1"/>
    <col min="12557" max="12557" width="14.875" customWidth="1"/>
    <col min="12558" max="12558" width="3.875" customWidth="1"/>
    <col min="12559" max="12559" width="11" bestFit="1" customWidth="1"/>
    <col min="12801" max="12801" width="4.75" customWidth="1"/>
    <col min="12802" max="12802" width="24.625" customWidth="1"/>
    <col min="12803" max="12803" width="15.25" customWidth="1"/>
    <col min="12804" max="12804" width="1.25" customWidth="1"/>
    <col min="12805" max="12805" width="3.625" customWidth="1"/>
    <col min="12806" max="12806" width="23.5" customWidth="1"/>
    <col min="12807" max="12807" width="15.875" customWidth="1"/>
    <col min="12808" max="12808" width="16.75" customWidth="1"/>
    <col min="12809" max="12809" width="42.125" customWidth="1"/>
    <col min="12810" max="12810" width="15.25" customWidth="1"/>
    <col min="12811" max="12811" width="18.5" customWidth="1"/>
    <col min="12812" max="12812" width="13.125" customWidth="1"/>
    <col min="12813" max="12813" width="14.875" customWidth="1"/>
    <col min="12814" max="12814" width="3.875" customWidth="1"/>
    <col min="12815" max="12815" width="11" bestFit="1" customWidth="1"/>
    <col min="13057" max="13057" width="4.75" customWidth="1"/>
    <col min="13058" max="13058" width="24.625" customWidth="1"/>
    <col min="13059" max="13059" width="15.25" customWidth="1"/>
    <col min="13060" max="13060" width="1.25" customWidth="1"/>
    <col min="13061" max="13061" width="3.625" customWidth="1"/>
    <col min="13062" max="13062" width="23.5" customWidth="1"/>
    <col min="13063" max="13063" width="15.875" customWidth="1"/>
    <col min="13064" max="13064" width="16.75" customWidth="1"/>
    <col min="13065" max="13065" width="42.125" customWidth="1"/>
    <col min="13066" max="13066" width="15.25" customWidth="1"/>
    <col min="13067" max="13067" width="18.5" customWidth="1"/>
    <col min="13068" max="13068" width="13.125" customWidth="1"/>
    <col min="13069" max="13069" width="14.875" customWidth="1"/>
    <col min="13070" max="13070" width="3.875" customWidth="1"/>
    <col min="13071" max="13071" width="11" bestFit="1" customWidth="1"/>
    <col min="13313" max="13313" width="4.75" customWidth="1"/>
    <col min="13314" max="13314" width="24.625" customWidth="1"/>
    <col min="13315" max="13315" width="15.25" customWidth="1"/>
    <col min="13316" max="13316" width="1.25" customWidth="1"/>
    <col min="13317" max="13317" width="3.625" customWidth="1"/>
    <col min="13318" max="13318" width="23.5" customWidth="1"/>
    <col min="13319" max="13319" width="15.875" customWidth="1"/>
    <col min="13320" max="13320" width="16.75" customWidth="1"/>
    <col min="13321" max="13321" width="42.125" customWidth="1"/>
    <col min="13322" max="13322" width="15.25" customWidth="1"/>
    <col min="13323" max="13323" width="18.5" customWidth="1"/>
    <col min="13324" max="13324" width="13.125" customWidth="1"/>
    <col min="13325" max="13325" width="14.875" customWidth="1"/>
    <col min="13326" max="13326" width="3.875" customWidth="1"/>
    <col min="13327" max="13327" width="11" bestFit="1" customWidth="1"/>
    <col min="13569" max="13569" width="4.75" customWidth="1"/>
    <col min="13570" max="13570" width="24.625" customWidth="1"/>
    <col min="13571" max="13571" width="15.25" customWidth="1"/>
    <col min="13572" max="13572" width="1.25" customWidth="1"/>
    <col min="13573" max="13573" width="3.625" customWidth="1"/>
    <col min="13574" max="13574" width="23.5" customWidth="1"/>
    <col min="13575" max="13575" width="15.875" customWidth="1"/>
    <col min="13576" max="13576" width="16.75" customWidth="1"/>
    <col min="13577" max="13577" width="42.125" customWidth="1"/>
    <col min="13578" max="13578" width="15.25" customWidth="1"/>
    <col min="13579" max="13579" width="18.5" customWidth="1"/>
    <col min="13580" max="13580" width="13.125" customWidth="1"/>
    <col min="13581" max="13581" width="14.875" customWidth="1"/>
    <col min="13582" max="13582" width="3.875" customWidth="1"/>
    <col min="13583" max="13583" width="11" bestFit="1" customWidth="1"/>
    <col min="13825" max="13825" width="4.75" customWidth="1"/>
    <col min="13826" max="13826" width="24.625" customWidth="1"/>
    <col min="13827" max="13827" width="15.25" customWidth="1"/>
    <col min="13828" max="13828" width="1.25" customWidth="1"/>
    <col min="13829" max="13829" width="3.625" customWidth="1"/>
    <col min="13830" max="13830" width="23.5" customWidth="1"/>
    <col min="13831" max="13831" width="15.875" customWidth="1"/>
    <col min="13832" max="13832" width="16.75" customWidth="1"/>
    <col min="13833" max="13833" width="42.125" customWidth="1"/>
    <col min="13834" max="13834" width="15.25" customWidth="1"/>
    <col min="13835" max="13835" width="18.5" customWidth="1"/>
    <col min="13836" max="13836" width="13.125" customWidth="1"/>
    <col min="13837" max="13837" width="14.875" customWidth="1"/>
    <col min="13838" max="13838" width="3.875" customWidth="1"/>
    <col min="13839" max="13839" width="11" bestFit="1" customWidth="1"/>
    <col min="14081" max="14081" width="4.75" customWidth="1"/>
    <col min="14082" max="14082" width="24.625" customWidth="1"/>
    <col min="14083" max="14083" width="15.25" customWidth="1"/>
    <col min="14084" max="14084" width="1.25" customWidth="1"/>
    <col min="14085" max="14085" width="3.625" customWidth="1"/>
    <col min="14086" max="14086" width="23.5" customWidth="1"/>
    <col min="14087" max="14087" width="15.875" customWidth="1"/>
    <col min="14088" max="14088" width="16.75" customWidth="1"/>
    <col min="14089" max="14089" width="42.125" customWidth="1"/>
    <col min="14090" max="14090" width="15.25" customWidth="1"/>
    <col min="14091" max="14091" width="18.5" customWidth="1"/>
    <col min="14092" max="14092" width="13.125" customWidth="1"/>
    <col min="14093" max="14093" width="14.875" customWidth="1"/>
    <col min="14094" max="14094" width="3.875" customWidth="1"/>
    <col min="14095" max="14095" width="11" bestFit="1" customWidth="1"/>
    <col min="14337" max="14337" width="4.75" customWidth="1"/>
    <col min="14338" max="14338" width="24.625" customWidth="1"/>
    <col min="14339" max="14339" width="15.25" customWidth="1"/>
    <col min="14340" max="14340" width="1.25" customWidth="1"/>
    <col min="14341" max="14341" width="3.625" customWidth="1"/>
    <col min="14342" max="14342" width="23.5" customWidth="1"/>
    <col min="14343" max="14343" width="15.875" customWidth="1"/>
    <col min="14344" max="14344" width="16.75" customWidth="1"/>
    <col min="14345" max="14345" width="42.125" customWidth="1"/>
    <col min="14346" max="14346" width="15.25" customWidth="1"/>
    <col min="14347" max="14347" width="18.5" customWidth="1"/>
    <col min="14348" max="14348" width="13.125" customWidth="1"/>
    <col min="14349" max="14349" width="14.875" customWidth="1"/>
    <col min="14350" max="14350" width="3.875" customWidth="1"/>
    <col min="14351" max="14351" width="11" bestFit="1" customWidth="1"/>
    <col min="14593" max="14593" width="4.75" customWidth="1"/>
    <col min="14594" max="14594" width="24.625" customWidth="1"/>
    <col min="14595" max="14595" width="15.25" customWidth="1"/>
    <col min="14596" max="14596" width="1.25" customWidth="1"/>
    <col min="14597" max="14597" width="3.625" customWidth="1"/>
    <col min="14598" max="14598" width="23.5" customWidth="1"/>
    <col min="14599" max="14599" width="15.875" customWidth="1"/>
    <col min="14600" max="14600" width="16.75" customWidth="1"/>
    <col min="14601" max="14601" width="42.125" customWidth="1"/>
    <col min="14602" max="14602" width="15.25" customWidth="1"/>
    <col min="14603" max="14603" width="18.5" customWidth="1"/>
    <col min="14604" max="14604" width="13.125" customWidth="1"/>
    <col min="14605" max="14605" width="14.875" customWidth="1"/>
    <col min="14606" max="14606" width="3.875" customWidth="1"/>
    <col min="14607" max="14607" width="11" bestFit="1" customWidth="1"/>
    <col min="14849" max="14849" width="4.75" customWidth="1"/>
    <col min="14850" max="14850" width="24.625" customWidth="1"/>
    <col min="14851" max="14851" width="15.25" customWidth="1"/>
    <col min="14852" max="14852" width="1.25" customWidth="1"/>
    <col min="14853" max="14853" width="3.625" customWidth="1"/>
    <col min="14854" max="14854" width="23.5" customWidth="1"/>
    <col min="14855" max="14855" width="15.875" customWidth="1"/>
    <col min="14856" max="14856" width="16.75" customWidth="1"/>
    <col min="14857" max="14857" width="42.125" customWidth="1"/>
    <col min="14858" max="14858" width="15.25" customWidth="1"/>
    <col min="14859" max="14859" width="18.5" customWidth="1"/>
    <col min="14860" max="14860" width="13.125" customWidth="1"/>
    <col min="14861" max="14861" width="14.875" customWidth="1"/>
    <col min="14862" max="14862" width="3.875" customWidth="1"/>
    <col min="14863" max="14863" width="11" bestFit="1" customWidth="1"/>
    <col min="15105" max="15105" width="4.75" customWidth="1"/>
    <col min="15106" max="15106" width="24.625" customWidth="1"/>
    <col min="15107" max="15107" width="15.25" customWidth="1"/>
    <col min="15108" max="15108" width="1.25" customWidth="1"/>
    <col min="15109" max="15109" width="3.625" customWidth="1"/>
    <col min="15110" max="15110" width="23.5" customWidth="1"/>
    <col min="15111" max="15111" width="15.875" customWidth="1"/>
    <col min="15112" max="15112" width="16.75" customWidth="1"/>
    <col min="15113" max="15113" width="42.125" customWidth="1"/>
    <col min="15114" max="15114" width="15.25" customWidth="1"/>
    <col min="15115" max="15115" width="18.5" customWidth="1"/>
    <col min="15116" max="15116" width="13.125" customWidth="1"/>
    <col min="15117" max="15117" width="14.875" customWidth="1"/>
    <col min="15118" max="15118" width="3.875" customWidth="1"/>
    <col min="15119" max="15119" width="11" bestFit="1" customWidth="1"/>
    <col min="15361" max="15361" width="4.75" customWidth="1"/>
    <col min="15362" max="15362" width="24.625" customWidth="1"/>
    <col min="15363" max="15363" width="15.25" customWidth="1"/>
    <col min="15364" max="15364" width="1.25" customWidth="1"/>
    <col min="15365" max="15365" width="3.625" customWidth="1"/>
    <col min="15366" max="15366" width="23.5" customWidth="1"/>
    <col min="15367" max="15367" width="15.875" customWidth="1"/>
    <col min="15368" max="15368" width="16.75" customWidth="1"/>
    <col min="15369" max="15369" width="42.125" customWidth="1"/>
    <col min="15370" max="15370" width="15.25" customWidth="1"/>
    <col min="15371" max="15371" width="18.5" customWidth="1"/>
    <col min="15372" max="15372" width="13.125" customWidth="1"/>
    <col min="15373" max="15373" width="14.875" customWidth="1"/>
    <col min="15374" max="15374" width="3.875" customWidth="1"/>
    <col min="15375" max="15375" width="11" bestFit="1" customWidth="1"/>
    <col min="15617" max="15617" width="4.75" customWidth="1"/>
    <col min="15618" max="15618" width="24.625" customWidth="1"/>
    <col min="15619" max="15619" width="15.25" customWidth="1"/>
    <col min="15620" max="15620" width="1.25" customWidth="1"/>
    <col min="15621" max="15621" width="3.625" customWidth="1"/>
    <col min="15622" max="15622" width="23.5" customWidth="1"/>
    <col min="15623" max="15623" width="15.875" customWidth="1"/>
    <col min="15624" max="15624" width="16.75" customWidth="1"/>
    <col min="15625" max="15625" width="42.125" customWidth="1"/>
    <col min="15626" max="15626" width="15.25" customWidth="1"/>
    <col min="15627" max="15627" width="18.5" customWidth="1"/>
    <col min="15628" max="15628" width="13.125" customWidth="1"/>
    <col min="15629" max="15629" width="14.875" customWidth="1"/>
    <col min="15630" max="15630" width="3.875" customWidth="1"/>
    <col min="15631" max="15631" width="11" bestFit="1" customWidth="1"/>
    <col min="15873" max="15873" width="4.75" customWidth="1"/>
    <col min="15874" max="15874" width="24.625" customWidth="1"/>
    <col min="15875" max="15875" width="15.25" customWidth="1"/>
    <col min="15876" max="15876" width="1.25" customWidth="1"/>
    <col min="15877" max="15877" width="3.625" customWidth="1"/>
    <col min="15878" max="15878" width="23.5" customWidth="1"/>
    <col min="15879" max="15879" width="15.875" customWidth="1"/>
    <col min="15880" max="15880" width="16.75" customWidth="1"/>
    <col min="15881" max="15881" width="42.125" customWidth="1"/>
    <col min="15882" max="15882" width="15.25" customWidth="1"/>
    <col min="15883" max="15883" width="18.5" customWidth="1"/>
    <col min="15884" max="15884" width="13.125" customWidth="1"/>
    <col min="15885" max="15885" width="14.875" customWidth="1"/>
    <col min="15886" max="15886" width="3.875" customWidth="1"/>
    <col min="15887" max="15887" width="11" bestFit="1" customWidth="1"/>
    <col min="16129" max="16129" width="4.75" customWidth="1"/>
    <col min="16130" max="16130" width="24.625" customWidth="1"/>
    <col min="16131" max="16131" width="15.25" customWidth="1"/>
    <col min="16132" max="16132" width="1.25" customWidth="1"/>
    <col min="16133" max="16133" width="3.625" customWidth="1"/>
    <col min="16134" max="16134" width="23.5" customWidth="1"/>
    <col min="16135" max="16135" width="15.875" customWidth="1"/>
    <col min="16136" max="16136" width="16.75" customWidth="1"/>
    <col min="16137" max="16137" width="42.125" customWidth="1"/>
    <col min="16138" max="16138" width="15.25" customWidth="1"/>
    <col min="16139" max="16139" width="18.5" customWidth="1"/>
    <col min="16140" max="16140" width="13.125" customWidth="1"/>
    <col min="16141" max="16141" width="14.875" customWidth="1"/>
    <col min="16142" max="16142" width="3.875" customWidth="1"/>
    <col min="16143" max="16143" width="11" bestFit="1" customWidth="1"/>
  </cols>
  <sheetData>
    <row r="1" spans="1:13" ht="27" customHeight="1" x14ac:dyDescent="0.25">
      <c r="A1" s="1" t="s">
        <v>0</v>
      </c>
      <c r="B1" s="2"/>
      <c r="C1" s="2"/>
      <c r="D1" s="3"/>
      <c r="E1" s="3"/>
      <c r="F1" s="3"/>
      <c r="G1" s="3"/>
      <c r="H1" s="3"/>
      <c r="I1" s="4"/>
      <c r="J1" s="5"/>
      <c r="K1" s="3"/>
    </row>
    <row r="2" spans="1:13" ht="31.5" customHeight="1" x14ac:dyDescent="0.3">
      <c r="A2" s="6" t="s">
        <v>1</v>
      </c>
      <c r="B2" s="6"/>
      <c r="C2" s="6"/>
      <c r="D2" s="6"/>
      <c r="E2" s="6"/>
      <c r="F2" s="6"/>
      <c r="G2" s="6"/>
      <c r="H2" s="3"/>
      <c r="I2" s="7"/>
      <c r="J2" s="5"/>
      <c r="K2" s="3"/>
    </row>
    <row r="3" spans="1:13" ht="37.700000000000003" customHeight="1" x14ac:dyDescent="0.3">
      <c r="A3" s="8"/>
      <c r="B3" s="8"/>
      <c r="C3" s="8"/>
      <c r="D3" s="8"/>
      <c r="E3" s="8"/>
      <c r="F3" s="8"/>
      <c r="G3" s="8"/>
      <c r="H3" s="3"/>
      <c r="I3" s="9"/>
      <c r="J3" s="10"/>
      <c r="K3" s="3"/>
    </row>
    <row r="4" spans="1:13" ht="24.6" customHeight="1" x14ac:dyDescent="0.3">
      <c r="A4" s="11" t="s">
        <v>2</v>
      </c>
      <c r="B4" s="12" t="s">
        <v>3</v>
      </c>
      <c r="C4" s="13">
        <f>SUM(C5:C19)</f>
        <v>349560344</v>
      </c>
      <c r="D4" s="3"/>
      <c r="E4" s="11" t="s">
        <v>2</v>
      </c>
      <c r="F4" s="14" t="s">
        <v>4</v>
      </c>
      <c r="G4" s="15">
        <f>SUM(G5:G9)</f>
        <v>1744136488</v>
      </c>
      <c r="H4" s="16"/>
      <c r="I4" s="13">
        <f>231392350+118167994</f>
        <v>349560344</v>
      </c>
      <c r="J4" s="17"/>
      <c r="K4" s="17"/>
    </row>
    <row r="5" spans="1:13" ht="24.95" customHeight="1" x14ac:dyDescent="0.25">
      <c r="A5" s="18">
        <v>1</v>
      </c>
      <c r="B5" s="19" t="s">
        <v>5</v>
      </c>
      <c r="C5" s="20">
        <v>26403528</v>
      </c>
      <c r="D5" s="3"/>
      <c r="E5" s="21">
        <v>1</v>
      </c>
      <c r="F5" s="4" t="s">
        <v>6</v>
      </c>
      <c r="G5" s="22">
        <v>136164198</v>
      </c>
      <c r="H5" s="5"/>
      <c r="I5" s="23"/>
      <c r="J5" s="24"/>
      <c r="K5" s="3"/>
      <c r="L5" s="25"/>
    </row>
    <row r="6" spans="1:13" ht="24.95" customHeight="1" x14ac:dyDescent="0.25">
      <c r="A6" s="26">
        <v>2</v>
      </c>
      <c r="B6" s="27" t="s">
        <v>7</v>
      </c>
      <c r="C6" s="28">
        <v>35011373</v>
      </c>
      <c r="D6" s="3"/>
      <c r="E6" s="26">
        <v>2</v>
      </c>
      <c r="F6" s="29" t="s">
        <v>8</v>
      </c>
      <c r="G6" s="30">
        <v>874324185</v>
      </c>
      <c r="H6" s="5"/>
      <c r="I6" s="24"/>
      <c r="J6" s="24"/>
      <c r="K6" s="10"/>
      <c r="L6" s="25"/>
    </row>
    <row r="7" spans="1:13" ht="24.95" customHeight="1" x14ac:dyDescent="0.25">
      <c r="A7" s="26">
        <v>3</v>
      </c>
      <c r="B7" s="27" t="s">
        <v>9</v>
      </c>
      <c r="C7" s="28">
        <v>136622234</v>
      </c>
      <c r="D7" s="3"/>
      <c r="E7" s="26">
        <v>3</v>
      </c>
      <c r="F7" s="3" t="s">
        <v>10</v>
      </c>
      <c r="G7" s="30">
        <v>602664064</v>
      </c>
      <c r="H7" s="5"/>
      <c r="I7" s="3"/>
      <c r="J7" s="31"/>
      <c r="K7" s="10"/>
      <c r="L7" s="25"/>
    </row>
    <row r="8" spans="1:13" ht="24.95" customHeight="1" x14ac:dyDescent="0.25">
      <c r="A8" s="26">
        <v>4</v>
      </c>
      <c r="B8" s="27" t="s">
        <v>11</v>
      </c>
      <c r="C8" s="28">
        <v>1773000</v>
      </c>
      <c r="D8" s="3"/>
      <c r="E8" s="26">
        <v>4</v>
      </c>
      <c r="F8" s="32" t="s">
        <v>12</v>
      </c>
      <c r="G8" s="30">
        <v>130162938</v>
      </c>
      <c r="H8" s="5"/>
      <c r="I8" s="3"/>
      <c r="J8" s="31"/>
      <c r="K8" s="10"/>
      <c r="L8" s="25"/>
    </row>
    <row r="9" spans="1:13" ht="24.95" customHeight="1" x14ac:dyDescent="0.25">
      <c r="A9" s="26">
        <v>5</v>
      </c>
      <c r="B9" s="33" t="s">
        <v>13</v>
      </c>
      <c r="C9" s="28">
        <v>20000000</v>
      </c>
      <c r="D9" s="3"/>
      <c r="E9" s="21">
        <v>5</v>
      </c>
      <c r="F9" s="29" t="s">
        <v>14</v>
      </c>
      <c r="G9" s="34">
        <v>821103</v>
      </c>
      <c r="H9" s="10"/>
      <c r="I9" s="35"/>
      <c r="J9" s="35"/>
      <c r="K9" s="36"/>
      <c r="L9" s="25"/>
    </row>
    <row r="10" spans="1:13" ht="24.95" customHeight="1" x14ac:dyDescent="0.25">
      <c r="A10" s="26">
        <v>6</v>
      </c>
      <c r="B10" s="27" t="s">
        <v>15</v>
      </c>
      <c r="C10" s="28">
        <v>10020000</v>
      </c>
      <c r="D10" s="3"/>
      <c r="E10" s="37"/>
      <c r="F10" s="38" t="s">
        <v>16</v>
      </c>
      <c r="G10" s="15">
        <f>SUM(G11:G27)</f>
        <v>2638743686</v>
      </c>
      <c r="H10" s="39"/>
      <c r="I10" s="31"/>
      <c r="J10" s="24"/>
      <c r="K10" s="40"/>
      <c r="L10" s="25"/>
    </row>
    <row r="11" spans="1:13" ht="24.95" customHeight="1" x14ac:dyDescent="0.25">
      <c r="A11" s="26"/>
      <c r="B11" s="27"/>
      <c r="C11" s="41"/>
      <c r="D11" s="3"/>
      <c r="E11" s="42">
        <v>1</v>
      </c>
      <c r="F11" s="43" t="s">
        <v>17</v>
      </c>
      <c r="G11" s="44">
        <v>440323343</v>
      </c>
      <c r="H11" s="3"/>
      <c r="I11" s="23"/>
      <c r="J11" s="24"/>
      <c r="K11" s="10"/>
      <c r="L11" s="25"/>
    </row>
    <row r="12" spans="1:13" ht="24.95" customHeight="1" x14ac:dyDescent="0.25">
      <c r="A12" s="45">
        <v>7</v>
      </c>
      <c r="B12" s="27" t="s">
        <v>18</v>
      </c>
      <c r="C12" s="28">
        <v>942212</v>
      </c>
      <c r="D12" s="3"/>
      <c r="E12" s="26">
        <v>2</v>
      </c>
      <c r="F12" s="46" t="s">
        <v>19</v>
      </c>
      <c r="G12" s="47">
        <v>410389274</v>
      </c>
      <c r="H12" s="3"/>
      <c r="I12" s="23"/>
      <c r="J12" s="24"/>
      <c r="K12" s="10"/>
      <c r="L12" s="25"/>
    </row>
    <row r="13" spans="1:13" ht="24.95" customHeight="1" x14ac:dyDescent="0.25">
      <c r="A13" s="26">
        <v>8</v>
      </c>
      <c r="B13" s="27" t="s">
        <v>20</v>
      </c>
      <c r="C13" s="41">
        <v>0</v>
      </c>
      <c r="D13" s="3"/>
      <c r="E13" s="26">
        <v>3</v>
      </c>
      <c r="F13" s="27" t="s">
        <v>21</v>
      </c>
      <c r="G13" s="47">
        <v>49046584</v>
      </c>
      <c r="H13" s="3"/>
      <c r="I13" s="24"/>
      <c r="J13" s="24"/>
      <c r="K13" s="10"/>
      <c r="L13" s="25"/>
      <c r="M13" s="48"/>
    </row>
    <row r="14" spans="1:13" ht="30.75" customHeight="1" x14ac:dyDescent="0.25">
      <c r="A14" s="26">
        <v>9</v>
      </c>
      <c r="B14" s="49" t="s">
        <v>22</v>
      </c>
      <c r="C14" s="50">
        <v>0</v>
      </c>
      <c r="D14" s="3"/>
      <c r="E14" s="26">
        <v>4</v>
      </c>
      <c r="F14" s="46" t="s">
        <v>23</v>
      </c>
      <c r="G14" s="47">
        <v>800817437</v>
      </c>
      <c r="H14" s="3"/>
      <c r="I14" s="24"/>
      <c r="J14" s="24"/>
      <c r="K14" s="10"/>
      <c r="L14" s="48"/>
      <c r="M14" s="48"/>
    </row>
    <row r="15" spans="1:13" ht="30.75" customHeight="1" x14ac:dyDescent="0.25">
      <c r="A15" s="26" t="s">
        <v>24</v>
      </c>
      <c r="B15" s="51" t="s">
        <v>25</v>
      </c>
      <c r="C15" s="28">
        <v>620003</v>
      </c>
      <c r="D15" s="3"/>
      <c r="E15" s="26">
        <v>5</v>
      </c>
      <c r="F15" s="46" t="s">
        <v>26</v>
      </c>
      <c r="G15" s="47">
        <v>299142524</v>
      </c>
      <c r="H15" s="3"/>
      <c r="I15" s="24"/>
      <c r="J15" s="24"/>
      <c r="K15" s="10"/>
      <c r="L15" s="48"/>
      <c r="M15" s="48"/>
    </row>
    <row r="16" spans="1:13" ht="30.75" customHeight="1" x14ac:dyDescent="0.25">
      <c r="A16" s="26">
        <v>11</v>
      </c>
      <c r="B16" s="52" t="s">
        <v>27</v>
      </c>
      <c r="C16" s="53">
        <v>29611460</v>
      </c>
      <c r="D16" s="3"/>
      <c r="E16" s="26"/>
      <c r="F16" s="46"/>
      <c r="G16" s="47"/>
      <c r="H16" s="3"/>
      <c r="I16" s="24"/>
      <c r="J16" s="24"/>
      <c r="K16" s="10"/>
      <c r="L16" s="48"/>
      <c r="M16" s="54"/>
    </row>
    <row r="17" spans="1:15" ht="27.75" customHeight="1" x14ac:dyDescent="0.25">
      <c r="A17" s="26">
        <v>12</v>
      </c>
      <c r="B17" s="55" t="s">
        <v>28</v>
      </c>
      <c r="C17" s="28">
        <v>4275000</v>
      </c>
      <c r="D17" s="3"/>
      <c r="E17" s="26">
        <v>6</v>
      </c>
      <c r="F17" s="56" t="s">
        <v>29</v>
      </c>
      <c r="G17" s="47">
        <v>206723176</v>
      </c>
      <c r="H17" s="3"/>
      <c r="I17" s="24"/>
      <c r="J17" s="24"/>
      <c r="K17" s="10"/>
      <c r="L17" s="48"/>
      <c r="M17" s="48"/>
      <c r="O17" s="57"/>
    </row>
    <row r="18" spans="1:15" ht="33.6" customHeight="1" x14ac:dyDescent="0.25">
      <c r="A18" s="42">
        <v>13</v>
      </c>
      <c r="B18" s="58" t="s">
        <v>30</v>
      </c>
      <c r="C18" s="53">
        <v>84281534</v>
      </c>
      <c r="D18" s="3"/>
      <c r="E18" s="26">
        <v>7</v>
      </c>
      <c r="F18" s="27" t="s">
        <v>31</v>
      </c>
      <c r="G18" s="47">
        <v>25560980</v>
      </c>
      <c r="H18" s="3"/>
      <c r="I18" s="24"/>
      <c r="J18" s="24"/>
      <c r="K18" s="10"/>
      <c r="L18" s="48"/>
      <c r="M18" s="48"/>
    </row>
    <row r="19" spans="1:15" ht="28.35" customHeight="1" x14ac:dyDescent="0.25">
      <c r="A19" s="26"/>
      <c r="B19" s="58"/>
      <c r="C19" s="53"/>
      <c r="D19" s="3"/>
      <c r="E19" s="26">
        <v>8</v>
      </c>
      <c r="F19" s="46" t="s">
        <v>32</v>
      </c>
      <c r="G19" s="47">
        <v>8632973</v>
      </c>
      <c r="H19" s="3"/>
      <c r="I19" s="3"/>
      <c r="J19" s="24"/>
      <c r="K19" s="10"/>
      <c r="L19" s="48"/>
      <c r="M19" s="48"/>
    </row>
    <row r="20" spans="1:15" ht="27.75" customHeight="1" x14ac:dyDescent="0.25">
      <c r="A20" s="23" t="s">
        <v>33</v>
      </c>
      <c r="B20" s="24"/>
      <c r="C20" s="3"/>
      <c r="D20" s="3"/>
      <c r="E20" s="26">
        <v>9</v>
      </c>
      <c r="F20" s="46" t="s">
        <v>34</v>
      </c>
      <c r="G20" s="47">
        <v>28076653</v>
      </c>
      <c r="H20" s="3"/>
      <c r="I20" s="3"/>
      <c r="J20" s="24"/>
      <c r="K20" s="36"/>
      <c r="L20" s="48"/>
      <c r="M20" s="59"/>
    </row>
    <row r="21" spans="1:15" ht="24.95" customHeight="1" x14ac:dyDescent="0.25">
      <c r="A21" s="24" t="s">
        <v>35</v>
      </c>
      <c r="B21" s="24"/>
      <c r="C21" s="10">
        <v>5417223</v>
      </c>
      <c r="D21" s="3"/>
      <c r="E21" s="26">
        <v>10</v>
      </c>
      <c r="F21" s="46" t="s">
        <v>36</v>
      </c>
      <c r="G21" s="47">
        <v>0</v>
      </c>
      <c r="H21" s="3"/>
      <c r="I21" s="3"/>
      <c r="J21" s="24"/>
      <c r="K21" s="36"/>
      <c r="L21" s="48"/>
      <c r="M21" s="59"/>
    </row>
    <row r="22" spans="1:15" ht="24.95" customHeight="1" x14ac:dyDescent="0.25">
      <c r="A22" s="3" t="s">
        <v>37</v>
      </c>
      <c r="B22" s="31"/>
      <c r="C22" s="10">
        <v>385331816</v>
      </c>
      <c r="D22" s="3"/>
      <c r="E22" s="26">
        <v>11</v>
      </c>
      <c r="F22" s="46" t="s">
        <v>38</v>
      </c>
      <c r="G22" s="47">
        <v>18463540</v>
      </c>
      <c r="H22" s="3"/>
      <c r="I22" s="39"/>
      <c r="J22" s="24"/>
      <c r="K22" s="36"/>
      <c r="L22" s="48"/>
      <c r="M22" s="59"/>
    </row>
    <row r="23" spans="1:15" ht="24.95" customHeight="1" x14ac:dyDescent="0.25">
      <c r="A23" s="3" t="s">
        <v>39</v>
      </c>
      <c r="B23" s="31"/>
      <c r="C23" s="10">
        <v>1102100670</v>
      </c>
      <c r="D23" s="3"/>
      <c r="E23" s="26">
        <v>12</v>
      </c>
      <c r="F23" s="46" t="s">
        <v>40</v>
      </c>
      <c r="G23" s="47">
        <v>38711510</v>
      </c>
      <c r="H23" s="39"/>
      <c r="I23" s="3"/>
      <c r="J23" s="24"/>
      <c r="K23" s="36"/>
      <c r="L23" s="48"/>
      <c r="M23" s="59"/>
    </row>
    <row r="24" spans="1:15" ht="24.95" customHeight="1" x14ac:dyDescent="0.25">
      <c r="A24" s="35" t="s">
        <v>41</v>
      </c>
      <c r="B24" s="35"/>
      <c r="C24" s="36">
        <v>2895166641</v>
      </c>
      <c r="D24" s="3"/>
      <c r="E24" s="26">
        <v>13</v>
      </c>
      <c r="F24" s="46" t="s">
        <v>42</v>
      </c>
      <c r="G24" s="47">
        <v>173293062</v>
      </c>
      <c r="H24" s="10"/>
      <c r="I24" s="3"/>
      <c r="J24" s="24"/>
      <c r="K24" s="36"/>
      <c r="L24" s="25"/>
      <c r="M24" s="59"/>
    </row>
    <row r="25" spans="1:15" ht="24.95" customHeight="1" x14ac:dyDescent="0.25">
      <c r="A25" s="35" t="s">
        <v>43</v>
      </c>
      <c r="B25" s="35"/>
      <c r="C25" s="36">
        <v>400000000</v>
      </c>
      <c r="D25" s="3"/>
      <c r="E25" s="26"/>
      <c r="F25" s="46"/>
      <c r="G25" s="47"/>
      <c r="H25" s="10"/>
      <c r="I25" s="3"/>
      <c r="J25" s="24"/>
      <c r="K25" s="36"/>
      <c r="L25" s="25"/>
      <c r="M25" s="59"/>
    </row>
    <row r="26" spans="1:15" ht="25.5" customHeight="1" x14ac:dyDescent="0.25">
      <c r="A26" s="60" t="s">
        <v>44</v>
      </c>
      <c r="B26" s="61"/>
      <c r="C26" s="15">
        <f>SUM(C21:C25)</f>
        <v>4788016350</v>
      </c>
      <c r="D26" s="3"/>
      <c r="E26" s="26">
        <v>14</v>
      </c>
      <c r="F26" s="46" t="s">
        <v>45</v>
      </c>
      <c r="G26" s="47">
        <v>136426701</v>
      </c>
      <c r="H26" s="39"/>
      <c r="I26" s="3"/>
      <c r="J26" s="24"/>
      <c r="K26" s="36"/>
      <c r="L26" s="25"/>
      <c r="M26" s="59"/>
    </row>
    <row r="27" spans="1:15" ht="25.5" customHeight="1" x14ac:dyDescent="0.25">
      <c r="A27" s="23"/>
      <c r="B27" s="24"/>
      <c r="C27" s="10"/>
      <c r="D27" s="3"/>
      <c r="E27" s="62">
        <v>15</v>
      </c>
      <c r="F27" s="63" t="s">
        <v>46</v>
      </c>
      <c r="G27" s="64">
        <v>3135929</v>
      </c>
      <c r="H27" s="39"/>
      <c r="I27" s="3"/>
      <c r="J27" s="24"/>
      <c r="K27" s="36"/>
      <c r="L27" s="25"/>
      <c r="M27" s="59"/>
    </row>
    <row r="28" spans="1:15" ht="27" customHeight="1" x14ac:dyDescent="0.25">
      <c r="A28" s="23" t="s">
        <v>47</v>
      </c>
      <c r="B28" s="24"/>
      <c r="C28" s="10"/>
      <c r="D28" s="3"/>
      <c r="E28" s="37"/>
      <c r="F28" s="38" t="s">
        <v>48</v>
      </c>
      <c r="G28" s="15">
        <f>SUM(G29:G44)</f>
        <v>55575832</v>
      </c>
      <c r="H28" s="39"/>
      <c r="I28" s="65"/>
      <c r="J28" s="66"/>
      <c r="K28" s="40"/>
      <c r="L28" s="57"/>
      <c r="M28" s="67"/>
    </row>
    <row r="29" spans="1:15" ht="26.45" customHeight="1" x14ac:dyDescent="0.25">
      <c r="A29" s="31" t="s">
        <v>49</v>
      </c>
      <c r="B29" s="24"/>
      <c r="C29" s="40">
        <f>C4</f>
        <v>349560344</v>
      </c>
      <c r="D29" s="3"/>
      <c r="E29" s="18" t="s">
        <v>50</v>
      </c>
      <c r="F29" s="68" t="s">
        <v>17</v>
      </c>
      <c r="G29" s="69"/>
      <c r="H29" s="39"/>
      <c r="I29" s="3"/>
      <c r="J29" s="3"/>
      <c r="K29" s="39"/>
    </row>
    <row r="30" spans="1:15" ht="26.45" customHeight="1" x14ac:dyDescent="0.25">
      <c r="A30" s="70" t="s">
        <v>4</v>
      </c>
      <c r="B30" s="24"/>
      <c r="C30" s="40">
        <f>G4</f>
        <v>1744136488</v>
      </c>
      <c r="D30" s="3"/>
      <c r="E30" s="26" t="s">
        <v>51</v>
      </c>
      <c r="F30" s="46" t="s">
        <v>19</v>
      </c>
      <c r="G30" s="47"/>
      <c r="H30" s="39"/>
      <c r="I30" s="3"/>
      <c r="J30" s="3"/>
      <c r="K30" s="39"/>
    </row>
    <row r="31" spans="1:15" ht="26.45" customHeight="1" x14ac:dyDescent="0.25">
      <c r="A31" s="71" t="s">
        <v>16</v>
      </c>
      <c r="B31" s="24"/>
      <c r="C31" s="40">
        <f>G10</f>
        <v>2638743686</v>
      </c>
      <c r="D31" s="3"/>
      <c r="E31" s="26" t="s">
        <v>52</v>
      </c>
      <c r="F31" s="27" t="s">
        <v>21</v>
      </c>
      <c r="G31" s="47"/>
      <c r="H31" s="39"/>
      <c r="I31" s="3"/>
      <c r="J31" s="3"/>
      <c r="K31" s="40"/>
    </row>
    <row r="32" spans="1:15" ht="26.45" customHeight="1" x14ac:dyDescent="0.25">
      <c r="A32" s="71" t="s">
        <v>48</v>
      </c>
      <c r="B32" s="24"/>
      <c r="C32" s="40">
        <f>G28</f>
        <v>55575832</v>
      </c>
      <c r="D32" s="3"/>
      <c r="E32" s="26" t="s">
        <v>53</v>
      </c>
      <c r="F32" s="46" t="s">
        <v>23</v>
      </c>
      <c r="G32" s="47"/>
      <c r="H32" s="39"/>
      <c r="I32" s="3"/>
      <c r="J32" s="3"/>
      <c r="K32" s="40"/>
    </row>
    <row r="33" spans="1:11" ht="26.45" customHeight="1" x14ac:dyDescent="0.25">
      <c r="A33" s="71"/>
      <c r="B33" s="24"/>
      <c r="C33" s="40"/>
      <c r="D33" s="3"/>
      <c r="E33" s="26" t="s">
        <v>54</v>
      </c>
      <c r="F33" s="46" t="s">
        <v>26</v>
      </c>
      <c r="G33" s="47"/>
      <c r="H33" s="39"/>
      <c r="I33" s="3"/>
      <c r="J33" s="3"/>
      <c r="K33" s="40"/>
    </row>
    <row r="34" spans="1:11" ht="35.450000000000003" customHeight="1" x14ac:dyDescent="0.25">
      <c r="A34" s="72"/>
      <c r="B34" s="73"/>
      <c r="C34" s="40"/>
      <c r="D34" s="3"/>
      <c r="E34" s="26" t="s">
        <v>55</v>
      </c>
      <c r="F34" s="56" t="s">
        <v>56</v>
      </c>
      <c r="G34" s="47"/>
      <c r="H34" s="3"/>
      <c r="I34" s="3"/>
      <c r="J34" s="3"/>
      <c r="K34" s="40"/>
    </row>
    <row r="35" spans="1:11" ht="28.35" customHeight="1" x14ac:dyDescent="0.25">
      <c r="A35" s="74"/>
      <c r="B35" s="75"/>
      <c r="C35" s="76"/>
      <c r="D35" s="3"/>
      <c r="E35" s="26" t="s">
        <v>57</v>
      </c>
      <c r="F35" s="77" t="s">
        <v>58</v>
      </c>
      <c r="G35" s="47">
        <v>22792000</v>
      </c>
      <c r="H35" s="3"/>
      <c r="I35" s="3"/>
      <c r="J35" s="3"/>
      <c r="K35" s="39"/>
    </row>
    <row r="36" spans="1:11" ht="24.95" customHeight="1" x14ac:dyDescent="0.25">
      <c r="A36" s="71"/>
      <c r="B36" s="24"/>
      <c r="C36" s="76"/>
      <c r="D36" s="3"/>
      <c r="E36" s="26" t="s">
        <v>59</v>
      </c>
      <c r="F36" s="27" t="s">
        <v>31</v>
      </c>
      <c r="G36" s="47"/>
      <c r="H36" s="39"/>
      <c r="I36" s="3"/>
      <c r="J36" s="3"/>
      <c r="K36" s="3"/>
    </row>
    <row r="37" spans="1:11" ht="40.700000000000003" customHeight="1" x14ac:dyDescent="0.25">
      <c r="A37" s="78"/>
      <c r="B37" s="79"/>
      <c r="C37" s="80"/>
      <c r="D37" s="3"/>
      <c r="E37" s="26" t="s">
        <v>60</v>
      </c>
      <c r="F37" s="46" t="s">
        <v>32</v>
      </c>
      <c r="G37" s="47"/>
      <c r="H37" s="3"/>
      <c r="I37" s="3"/>
      <c r="J37" s="3"/>
      <c r="K37" s="3"/>
    </row>
    <row r="38" spans="1:11" ht="43.7" customHeight="1" x14ac:dyDescent="0.25">
      <c r="A38" s="60" t="s">
        <v>44</v>
      </c>
      <c r="B38" s="61"/>
      <c r="C38" s="15">
        <f>SUM(C29:C33)-C34</f>
        <v>4788016350</v>
      </c>
      <c r="D38" s="3"/>
      <c r="E38" s="26" t="s">
        <v>24</v>
      </c>
      <c r="F38" s="46" t="s">
        <v>34</v>
      </c>
      <c r="G38" s="47"/>
      <c r="H38" s="3"/>
      <c r="I38" s="3"/>
      <c r="J38" s="3"/>
      <c r="K38" s="3"/>
    </row>
    <row r="39" spans="1:11" ht="24.95" customHeight="1" x14ac:dyDescent="0.25">
      <c r="A39" s="31"/>
      <c r="B39" s="24"/>
      <c r="C39" s="40"/>
      <c r="D39" s="3"/>
      <c r="E39" s="26" t="s">
        <v>61</v>
      </c>
      <c r="F39" s="46" t="s">
        <v>36</v>
      </c>
      <c r="G39" s="47"/>
      <c r="H39" s="3"/>
      <c r="I39" s="3"/>
      <c r="J39" s="3"/>
      <c r="K39" s="3"/>
    </row>
    <row r="40" spans="1:11" ht="24.95" customHeight="1" x14ac:dyDescent="0.25">
      <c r="A40" s="31"/>
      <c r="B40" s="24"/>
      <c r="C40" s="40"/>
      <c r="D40" s="3"/>
      <c r="E40" s="26" t="s">
        <v>62</v>
      </c>
      <c r="F40" s="46" t="s">
        <v>38</v>
      </c>
      <c r="G40" s="47"/>
      <c r="H40" s="3"/>
      <c r="I40" s="3"/>
      <c r="J40" s="3"/>
      <c r="K40" s="3"/>
    </row>
    <row r="41" spans="1:11" ht="24.95" customHeight="1" x14ac:dyDescent="0.25">
      <c r="A41" s="31"/>
      <c r="B41" s="24"/>
      <c r="C41" s="40"/>
      <c r="D41" s="3"/>
      <c r="E41" s="26" t="s">
        <v>63</v>
      </c>
      <c r="F41" s="46" t="s">
        <v>40</v>
      </c>
      <c r="G41" s="47"/>
      <c r="H41" s="3"/>
      <c r="I41" s="3"/>
      <c r="J41" s="3"/>
      <c r="K41" s="3"/>
    </row>
    <row r="42" spans="1:11" ht="24.95" customHeight="1" x14ac:dyDescent="0.25">
      <c r="A42" s="31"/>
      <c r="B42" s="24"/>
      <c r="C42" s="40"/>
      <c r="D42" s="3"/>
      <c r="E42" s="26" t="s">
        <v>64</v>
      </c>
      <c r="F42" s="46" t="s">
        <v>42</v>
      </c>
      <c r="G42" s="47"/>
      <c r="H42" s="3"/>
      <c r="I42" s="3"/>
      <c r="J42" s="3"/>
      <c r="K42" s="3"/>
    </row>
    <row r="43" spans="1:11" ht="24.95" customHeight="1" x14ac:dyDescent="0.25">
      <c r="A43" s="31"/>
      <c r="B43" s="24"/>
      <c r="C43" s="40"/>
      <c r="D43" s="3"/>
      <c r="E43" s="26" t="s">
        <v>65</v>
      </c>
      <c r="F43" s="46" t="s">
        <v>45</v>
      </c>
      <c r="G43" s="47"/>
      <c r="H43" s="3"/>
      <c r="I43" s="3"/>
      <c r="J43" s="3"/>
      <c r="K43" s="3"/>
    </row>
    <row r="44" spans="1:11" ht="24.95" customHeight="1" x14ac:dyDescent="0.25">
      <c r="A44" s="31"/>
      <c r="B44" s="24"/>
      <c r="C44" s="40"/>
      <c r="D44" s="3"/>
      <c r="E44" s="81" t="s">
        <v>66</v>
      </c>
      <c r="F44" s="82" t="s">
        <v>46</v>
      </c>
      <c r="G44" s="83">
        <v>32783832</v>
      </c>
      <c r="H44" s="3"/>
      <c r="I44" s="3"/>
      <c r="J44" s="3"/>
      <c r="K44" s="3"/>
    </row>
    <row r="45" spans="1:11" ht="24.95" customHeight="1" x14ac:dyDescent="0.25">
      <c r="A45" s="31"/>
      <c r="B45" s="24"/>
      <c r="C45" s="40"/>
      <c r="D45" s="3"/>
      <c r="E45" s="31"/>
      <c r="F45" s="24"/>
      <c r="G45" s="76"/>
      <c r="H45" s="3"/>
      <c r="I45" s="3"/>
      <c r="J45" s="3"/>
      <c r="K45" s="3"/>
    </row>
    <row r="46" spans="1:11" ht="24.95" customHeight="1" x14ac:dyDescent="0.25">
      <c r="A46" s="31"/>
      <c r="B46" s="24"/>
      <c r="C46" s="40"/>
      <c r="D46" s="3"/>
      <c r="E46" s="23"/>
      <c r="F46" s="3" t="s">
        <v>67</v>
      </c>
      <c r="G46" s="10"/>
      <c r="H46" s="3"/>
      <c r="I46" s="3"/>
      <c r="J46" s="3"/>
      <c r="K46" s="3"/>
    </row>
    <row r="47" spans="1:11" ht="24.95" customHeight="1" x14ac:dyDescent="0.25">
      <c r="A47" s="31"/>
      <c r="B47" s="24"/>
      <c r="C47" s="40"/>
      <c r="D47" s="3"/>
      <c r="E47" s="76" t="s">
        <v>68</v>
      </c>
      <c r="F47" s="76"/>
      <c r="G47" s="76" t="s">
        <v>69</v>
      </c>
      <c r="H47" s="3"/>
      <c r="I47" s="3"/>
      <c r="J47" s="3"/>
      <c r="K47" s="3"/>
    </row>
    <row r="48" spans="1:11" ht="24.95" customHeight="1" x14ac:dyDescent="0.25">
      <c r="A48" s="31"/>
      <c r="B48" s="24"/>
      <c r="C48" s="40"/>
      <c r="D48" s="3"/>
      <c r="E48" s="84"/>
      <c r="F48" s="24"/>
      <c r="G48" s="76"/>
      <c r="H48" s="3"/>
      <c r="I48" s="3"/>
      <c r="J48" s="3"/>
      <c r="K48" s="3"/>
    </row>
    <row r="49" spans="1:11" ht="51.6" customHeight="1" x14ac:dyDescent="0.25">
      <c r="A49" s="31"/>
      <c r="B49" s="24"/>
      <c r="C49" s="40"/>
      <c r="D49" s="3"/>
      <c r="E49" s="85" t="s">
        <v>70</v>
      </c>
      <c r="F49" s="86"/>
      <c r="G49" s="87" t="s">
        <v>71</v>
      </c>
      <c r="H49" s="3"/>
      <c r="I49" s="3"/>
      <c r="J49" s="3"/>
      <c r="K49" s="3"/>
    </row>
    <row r="50" spans="1:11" ht="27" customHeight="1" x14ac:dyDescent="0.25">
      <c r="A50" s="31"/>
      <c r="B50" s="24"/>
      <c r="C50" s="40"/>
      <c r="D50" s="3"/>
      <c r="E50" s="88"/>
      <c r="F50" s="89"/>
      <c r="G50" s="87"/>
      <c r="H50" s="3"/>
      <c r="I50" s="3"/>
      <c r="J50" s="3"/>
      <c r="K50" s="3"/>
    </row>
    <row r="51" spans="1:11" ht="27" customHeight="1" x14ac:dyDescent="0.25">
      <c r="A51" s="1" t="s">
        <v>0</v>
      </c>
      <c r="B51" s="2"/>
      <c r="C51" s="2"/>
      <c r="D51" s="2"/>
      <c r="E51" s="2"/>
      <c r="F51" s="2"/>
      <c r="G51" s="2"/>
      <c r="H51" s="2"/>
      <c r="I51" s="90" t="s">
        <v>72</v>
      </c>
      <c r="J51" s="91">
        <f>775694006-769969340-1</f>
        <v>5724665</v>
      </c>
      <c r="K51" s="2"/>
    </row>
    <row r="52" spans="1:11" ht="27" customHeight="1" x14ac:dyDescent="0.3">
      <c r="A52" s="92" t="s">
        <v>73</v>
      </c>
      <c r="B52" s="92"/>
      <c r="C52" s="92"/>
      <c r="D52" s="92"/>
      <c r="E52" s="92"/>
      <c r="F52" s="92"/>
      <c r="G52" s="92"/>
      <c r="H52" s="2"/>
      <c r="I52" s="93" t="s">
        <v>74</v>
      </c>
      <c r="J52" s="91">
        <v>117809326</v>
      </c>
      <c r="K52" s="2"/>
    </row>
    <row r="53" spans="1:11" ht="27" customHeight="1" x14ac:dyDescent="0.3">
      <c r="A53" s="94"/>
      <c r="B53" s="94"/>
      <c r="C53" s="94"/>
      <c r="D53" s="94"/>
      <c r="E53" s="94"/>
      <c r="F53" s="94"/>
      <c r="G53" s="94"/>
      <c r="H53" s="2"/>
      <c r="I53" s="95" t="s">
        <v>75</v>
      </c>
      <c r="J53" s="96">
        <v>696567548</v>
      </c>
      <c r="K53" s="2"/>
    </row>
    <row r="54" spans="1:11" ht="27" customHeight="1" x14ac:dyDescent="0.3">
      <c r="A54" s="97" t="s">
        <v>2</v>
      </c>
      <c r="B54" s="98" t="s">
        <v>3</v>
      </c>
      <c r="C54" s="99">
        <f>SUM(C55:C68)</f>
        <v>553971463</v>
      </c>
      <c r="D54" s="2"/>
      <c r="E54" s="97" t="s">
        <v>2</v>
      </c>
      <c r="F54" s="100" t="s">
        <v>4</v>
      </c>
      <c r="G54" s="101">
        <f>SUM(G55:G59)</f>
        <v>1906237362</v>
      </c>
      <c r="H54" s="102"/>
      <c r="I54" s="103" t="s">
        <v>76</v>
      </c>
      <c r="J54" s="103"/>
      <c r="K54" s="103"/>
    </row>
    <row r="55" spans="1:11" ht="27" customHeight="1" x14ac:dyDescent="0.25">
      <c r="A55" s="104">
        <v>1</v>
      </c>
      <c r="B55" s="105" t="s">
        <v>5</v>
      </c>
      <c r="C55" s="106">
        <v>443125</v>
      </c>
      <c r="D55" s="2"/>
      <c r="E55" s="107">
        <v>1</v>
      </c>
      <c r="F55" s="108" t="s">
        <v>77</v>
      </c>
      <c r="G55" s="109">
        <v>152876138</v>
      </c>
      <c r="H55" s="110"/>
      <c r="I55" s="111" t="s">
        <v>33</v>
      </c>
      <c r="J55" s="112"/>
      <c r="K55" s="2"/>
    </row>
    <row r="56" spans="1:11" ht="27" customHeight="1" x14ac:dyDescent="0.25">
      <c r="A56" s="113">
        <v>2</v>
      </c>
      <c r="B56" s="114" t="s">
        <v>7</v>
      </c>
      <c r="C56" s="115">
        <v>1553503</v>
      </c>
      <c r="D56" s="2"/>
      <c r="E56" s="113">
        <v>2</v>
      </c>
      <c r="F56" s="90" t="s">
        <v>78</v>
      </c>
      <c r="G56" s="91">
        <f>533259685+400000000</f>
        <v>933259685</v>
      </c>
      <c r="H56" s="110"/>
      <c r="I56" s="112" t="s">
        <v>35</v>
      </c>
      <c r="J56" s="112"/>
      <c r="K56" s="116">
        <v>17547808</v>
      </c>
    </row>
    <row r="57" spans="1:11" ht="27" customHeight="1" x14ac:dyDescent="0.25">
      <c r="A57" s="113">
        <v>3</v>
      </c>
      <c r="B57" s="114" t="s">
        <v>9</v>
      </c>
      <c r="C57" s="115">
        <v>107316234</v>
      </c>
      <c r="D57" s="2"/>
      <c r="E57" s="113">
        <v>3</v>
      </c>
      <c r="F57" s="2" t="s">
        <v>79</v>
      </c>
      <c r="G57" s="91">
        <v>696567548</v>
      </c>
      <c r="H57" s="110"/>
      <c r="I57" s="117" t="s">
        <v>37</v>
      </c>
      <c r="J57" s="118"/>
      <c r="K57" s="119">
        <v>741253439</v>
      </c>
    </row>
    <row r="58" spans="1:11" ht="27" customHeight="1" x14ac:dyDescent="0.25">
      <c r="A58" s="113">
        <v>4</v>
      </c>
      <c r="B58" s="114" t="s">
        <v>11</v>
      </c>
      <c r="C58" s="115">
        <v>292559000</v>
      </c>
      <c r="D58" s="2"/>
      <c r="E58" s="113">
        <v>4</v>
      </c>
      <c r="F58" s="93" t="s">
        <v>12</v>
      </c>
      <c r="G58" s="91">
        <v>117809326</v>
      </c>
      <c r="H58" s="110"/>
      <c r="I58" s="117" t="s">
        <v>39</v>
      </c>
      <c r="J58" s="118"/>
      <c r="K58" s="119">
        <v>1288946324</v>
      </c>
    </row>
    <row r="59" spans="1:11" ht="27" customHeight="1" x14ac:dyDescent="0.25">
      <c r="A59" s="113">
        <v>5</v>
      </c>
      <c r="B59" s="114" t="s">
        <v>80</v>
      </c>
      <c r="C59" s="115">
        <v>0</v>
      </c>
      <c r="D59" s="2"/>
      <c r="E59" s="107">
        <v>5</v>
      </c>
      <c r="F59" s="90" t="s">
        <v>81</v>
      </c>
      <c r="G59" s="96">
        <v>5724665</v>
      </c>
      <c r="H59" s="116"/>
      <c r="I59" s="120" t="s">
        <v>41</v>
      </c>
      <c r="J59" s="120"/>
      <c r="K59" s="121">
        <v>1684258629</v>
      </c>
    </row>
    <row r="60" spans="1:11" ht="27" customHeight="1" x14ac:dyDescent="0.25">
      <c r="A60" s="113">
        <v>6</v>
      </c>
      <c r="B60" s="114" t="s">
        <v>15</v>
      </c>
      <c r="C60" s="115">
        <v>12270000</v>
      </c>
      <c r="D60" s="2"/>
      <c r="E60" s="122"/>
      <c r="F60" s="123" t="s">
        <v>16</v>
      </c>
      <c r="G60" s="101">
        <f>SUM(G61:G77)</f>
        <v>1550835843</v>
      </c>
      <c r="H60" s="2"/>
      <c r="I60" s="124" t="s">
        <v>44</v>
      </c>
      <c r="J60" s="125"/>
      <c r="K60" s="126">
        <f>SUM(K56:K59)</f>
        <v>3732006200</v>
      </c>
    </row>
    <row r="61" spans="1:11" ht="27" customHeight="1" x14ac:dyDescent="0.25">
      <c r="A61" s="113"/>
      <c r="B61" s="114"/>
      <c r="C61" s="127"/>
      <c r="D61" s="2"/>
      <c r="E61" s="128">
        <v>1</v>
      </c>
      <c r="F61" s="129" t="s">
        <v>17</v>
      </c>
      <c r="G61" s="130">
        <v>253531343</v>
      </c>
      <c r="H61" s="2"/>
      <c r="I61" s="111"/>
      <c r="J61" s="112"/>
      <c r="K61" s="116"/>
    </row>
    <row r="62" spans="1:11" ht="27" customHeight="1" x14ac:dyDescent="0.25">
      <c r="A62" s="131">
        <v>7</v>
      </c>
      <c r="B62" s="114" t="s">
        <v>18</v>
      </c>
      <c r="C62" s="115">
        <v>602212</v>
      </c>
      <c r="D62" s="2"/>
      <c r="E62" s="113">
        <v>2</v>
      </c>
      <c r="F62" s="132" t="s">
        <v>19</v>
      </c>
      <c r="G62" s="133">
        <v>185458380</v>
      </c>
      <c r="H62" s="2"/>
      <c r="I62" s="111" t="s">
        <v>47</v>
      </c>
      <c r="J62" s="112"/>
      <c r="K62" s="116"/>
    </row>
    <row r="63" spans="1:11" ht="27" customHeight="1" x14ac:dyDescent="0.25">
      <c r="A63" s="113">
        <v>8</v>
      </c>
      <c r="B63" s="114" t="s">
        <v>20</v>
      </c>
      <c r="C63" s="127"/>
      <c r="D63" s="2"/>
      <c r="E63" s="113">
        <v>3</v>
      </c>
      <c r="F63" s="114" t="s">
        <v>21</v>
      </c>
      <c r="G63" s="133">
        <v>6660104</v>
      </c>
      <c r="H63" s="2"/>
      <c r="I63" s="112" t="s">
        <v>49</v>
      </c>
      <c r="J63" s="134">
        <v>1</v>
      </c>
      <c r="K63" s="135">
        <v>431782394</v>
      </c>
    </row>
    <row r="64" spans="1:11" ht="27" customHeight="1" x14ac:dyDescent="0.25">
      <c r="A64" s="113">
        <v>9</v>
      </c>
      <c r="B64" s="136" t="s">
        <v>22</v>
      </c>
      <c r="C64" s="137">
        <v>12753100</v>
      </c>
      <c r="D64" s="2"/>
      <c r="E64" s="113">
        <v>4</v>
      </c>
      <c r="F64" s="132" t="s">
        <v>23</v>
      </c>
      <c r="G64" s="133">
        <v>450948455</v>
      </c>
      <c r="H64" s="2"/>
      <c r="I64" s="138" t="s">
        <v>82</v>
      </c>
      <c r="J64" s="139">
        <v>2</v>
      </c>
      <c r="K64" s="140">
        <f>121213977+31662161</f>
        <v>152876138</v>
      </c>
    </row>
    <row r="65" spans="1:11" ht="27" customHeight="1" x14ac:dyDescent="0.25">
      <c r="A65" s="113" t="s">
        <v>24</v>
      </c>
      <c r="B65" s="141" t="s">
        <v>25</v>
      </c>
      <c r="C65" s="115">
        <v>4285220</v>
      </c>
      <c r="D65" s="2"/>
      <c r="E65" s="113">
        <v>5</v>
      </c>
      <c r="F65" s="132" t="s">
        <v>26</v>
      </c>
      <c r="G65" s="133">
        <v>204620577</v>
      </c>
      <c r="H65" s="2"/>
      <c r="I65" s="138" t="s">
        <v>83</v>
      </c>
      <c r="J65" s="139">
        <v>3</v>
      </c>
      <c r="K65" s="140">
        <f>422442121+110817564</f>
        <v>533259685</v>
      </c>
    </row>
    <row r="66" spans="1:11" ht="27" customHeight="1" x14ac:dyDescent="0.25">
      <c r="A66" s="113" t="s">
        <v>61</v>
      </c>
      <c r="B66" s="142" t="s">
        <v>84</v>
      </c>
      <c r="C66" s="115">
        <v>26267140</v>
      </c>
      <c r="D66" s="2"/>
      <c r="E66" s="113"/>
      <c r="F66" s="132"/>
      <c r="G66" s="133"/>
      <c r="H66" s="2"/>
      <c r="I66" s="138" t="s">
        <v>85</v>
      </c>
      <c r="J66" s="139">
        <v>4</v>
      </c>
      <c r="K66" s="140">
        <v>696567548</v>
      </c>
    </row>
    <row r="67" spans="1:11" ht="27" customHeight="1" x14ac:dyDescent="0.25">
      <c r="A67" s="128">
        <v>12</v>
      </c>
      <c r="B67" s="143" t="s">
        <v>86</v>
      </c>
      <c r="C67" s="144">
        <v>10100000</v>
      </c>
      <c r="D67" s="2"/>
      <c r="E67" s="113">
        <v>6</v>
      </c>
      <c r="F67" s="145" t="s">
        <v>29</v>
      </c>
      <c r="G67" s="133">
        <v>176951572</v>
      </c>
      <c r="H67" s="2"/>
      <c r="I67" s="138" t="s">
        <v>87</v>
      </c>
      <c r="J67" s="139">
        <v>5</v>
      </c>
      <c r="K67" s="140">
        <f>15831081+101978245</f>
        <v>117809326</v>
      </c>
    </row>
    <row r="68" spans="1:11" ht="27" customHeight="1" x14ac:dyDescent="0.25">
      <c r="A68" s="113">
        <v>13</v>
      </c>
      <c r="B68" s="146" t="s">
        <v>30</v>
      </c>
      <c r="C68" s="115">
        <v>85821929</v>
      </c>
      <c r="D68" s="2"/>
      <c r="E68" s="113">
        <v>7</v>
      </c>
      <c r="F68" s="114" t="s">
        <v>31</v>
      </c>
      <c r="G68" s="133">
        <v>25560980</v>
      </c>
      <c r="H68" s="2"/>
      <c r="I68" s="138" t="s">
        <v>88</v>
      </c>
      <c r="J68" s="139">
        <v>6</v>
      </c>
      <c r="K68" s="140">
        <f>728229709+47464297</f>
        <v>775694006</v>
      </c>
    </row>
    <row r="69" spans="1:11" ht="27" customHeight="1" x14ac:dyDescent="0.25">
      <c r="A69" s="147"/>
      <c r="B69" s="148"/>
      <c r="C69" s="149"/>
      <c r="D69" s="2"/>
      <c r="E69" s="113">
        <v>8</v>
      </c>
      <c r="F69" s="132" t="s">
        <v>32</v>
      </c>
      <c r="G69" s="133">
        <v>7858734</v>
      </c>
      <c r="H69" s="2"/>
      <c r="I69" s="117"/>
      <c r="J69" s="139"/>
      <c r="K69" s="140"/>
    </row>
    <row r="70" spans="1:11" ht="27" customHeight="1" x14ac:dyDescent="0.25">
      <c r="A70" s="111" t="s">
        <v>33</v>
      </c>
      <c r="B70" s="112"/>
      <c r="C70" s="2"/>
      <c r="D70" s="2"/>
      <c r="E70" s="113">
        <v>9</v>
      </c>
      <c r="F70" s="132" t="s">
        <v>34</v>
      </c>
      <c r="G70" s="133">
        <v>28076653</v>
      </c>
      <c r="H70" s="2"/>
      <c r="I70" s="117" t="s">
        <v>89</v>
      </c>
      <c r="J70" s="139">
        <v>7</v>
      </c>
      <c r="K70" s="150">
        <v>80045000</v>
      </c>
    </row>
    <row r="71" spans="1:11" ht="27" customHeight="1" x14ac:dyDescent="0.25">
      <c r="A71" s="112" t="s">
        <v>35</v>
      </c>
      <c r="B71" s="112"/>
      <c r="C71" s="116">
        <v>17547808</v>
      </c>
      <c r="D71" s="2"/>
      <c r="E71" s="113">
        <v>10</v>
      </c>
      <c r="F71" s="132" t="s">
        <v>36</v>
      </c>
      <c r="G71" s="133">
        <v>0</v>
      </c>
      <c r="H71" s="2"/>
      <c r="I71" s="117" t="s">
        <v>90</v>
      </c>
      <c r="J71" s="139">
        <v>8</v>
      </c>
      <c r="K71" s="150">
        <v>73982232</v>
      </c>
    </row>
    <row r="72" spans="1:11" ht="27" customHeight="1" x14ac:dyDescent="0.25">
      <c r="A72" s="2" t="s">
        <v>37</v>
      </c>
      <c r="B72" s="1"/>
      <c r="C72" s="116">
        <v>741253439</v>
      </c>
      <c r="D72" s="2"/>
      <c r="E72" s="113">
        <v>11</v>
      </c>
      <c r="F72" s="132" t="s">
        <v>38</v>
      </c>
      <c r="G72" s="133">
        <v>18463540</v>
      </c>
      <c r="H72" s="2"/>
      <c r="I72" s="117" t="s">
        <v>91</v>
      </c>
      <c r="J72" s="139">
        <v>9</v>
      </c>
      <c r="K72" s="150">
        <v>26267140</v>
      </c>
    </row>
    <row r="73" spans="1:11" ht="27" customHeight="1" x14ac:dyDescent="0.25">
      <c r="A73" s="2" t="s">
        <v>39</v>
      </c>
      <c r="B73" s="1"/>
      <c r="C73" s="116">
        <v>1288946324</v>
      </c>
      <c r="D73" s="2"/>
      <c r="E73" s="113">
        <v>12</v>
      </c>
      <c r="F73" s="132" t="s">
        <v>40</v>
      </c>
      <c r="G73" s="133">
        <v>38711510</v>
      </c>
      <c r="H73" s="151"/>
      <c r="I73" s="117" t="s">
        <v>92</v>
      </c>
      <c r="J73" s="139">
        <v>10</v>
      </c>
      <c r="K73" s="150">
        <v>10100000</v>
      </c>
    </row>
    <row r="74" spans="1:11" ht="27" customHeight="1" x14ac:dyDescent="0.25">
      <c r="A74" s="120" t="s">
        <v>41</v>
      </c>
      <c r="B74" s="120"/>
      <c r="C74" s="121">
        <v>1684258629</v>
      </c>
      <c r="D74" s="2"/>
      <c r="E74" s="113">
        <v>13</v>
      </c>
      <c r="F74" s="132" t="s">
        <v>42</v>
      </c>
      <c r="G74" s="133">
        <v>90790013</v>
      </c>
      <c r="H74" s="116"/>
      <c r="I74" s="117" t="s">
        <v>93</v>
      </c>
      <c r="J74" s="139">
        <v>11</v>
      </c>
      <c r="K74" s="150">
        <v>85821929</v>
      </c>
    </row>
    <row r="75" spans="1:11" ht="27" customHeight="1" x14ac:dyDescent="0.25">
      <c r="A75" s="120" t="s">
        <v>43</v>
      </c>
      <c r="B75" s="120"/>
      <c r="C75" s="121">
        <v>400000000</v>
      </c>
      <c r="D75" s="2"/>
      <c r="E75" s="113"/>
      <c r="F75" s="132"/>
      <c r="G75" s="133"/>
      <c r="H75" s="116"/>
      <c r="I75" s="117"/>
      <c r="J75" s="139"/>
      <c r="K75" s="150"/>
    </row>
    <row r="76" spans="1:11" ht="27" customHeight="1" x14ac:dyDescent="0.25">
      <c r="A76" s="124" t="s">
        <v>44</v>
      </c>
      <c r="B76" s="125"/>
      <c r="C76" s="101">
        <f>SUM(C71:C75)</f>
        <v>4132006200</v>
      </c>
      <c r="D76" s="2"/>
      <c r="E76" s="113">
        <v>14</v>
      </c>
      <c r="F76" s="132" t="s">
        <v>45</v>
      </c>
      <c r="G76" s="133">
        <v>60068053</v>
      </c>
      <c r="H76" s="151"/>
      <c r="I76" s="117" t="s">
        <v>94</v>
      </c>
      <c r="J76" s="139">
        <v>12</v>
      </c>
      <c r="K76" s="150">
        <f>1056105375+494730467</f>
        <v>1550835842</v>
      </c>
    </row>
    <row r="77" spans="1:11" ht="27" customHeight="1" x14ac:dyDescent="0.25">
      <c r="A77" s="111"/>
      <c r="B77" s="112"/>
      <c r="C77" s="116"/>
      <c r="D77" s="2"/>
      <c r="E77" s="152">
        <v>15</v>
      </c>
      <c r="F77" s="153" t="s">
        <v>46</v>
      </c>
      <c r="G77" s="154">
        <v>3135929</v>
      </c>
      <c r="H77" s="151"/>
      <c r="I77" s="117" t="s">
        <v>95</v>
      </c>
      <c r="J77" s="139">
        <v>13</v>
      </c>
      <c r="K77" s="150">
        <v>33065700</v>
      </c>
    </row>
    <row r="78" spans="1:11" ht="27" customHeight="1" x14ac:dyDescent="0.25">
      <c r="A78" s="111" t="s">
        <v>47</v>
      </c>
      <c r="B78" s="112"/>
      <c r="C78" s="116"/>
      <c r="D78" s="2"/>
      <c r="E78" s="122"/>
      <c r="F78" s="123" t="s">
        <v>48</v>
      </c>
      <c r="G78" s="101"/>
      <c r="H78" s="151"/>
      <c r="I78" s="155"/>
      <c r="J78" s="156" t="s">
        <v>96</v>
      </c>
      <c r="K78" s="157">
        <f>SUM(K63:K76)-K77</f>
        <v>4501975540</v>
      </c>
    </row>
    <row r="79" spans="1:11" ht="27" customHeight="1" x14ac:dyDescent="0.25">
      <c r="A79" s="1" t="s">
        <v>49</v>
      </c>
      <c r="B79" s="112"/>
      <c r="C79" s="158">
        <f>C54</f>
        <v>553971463</v>
      </c>
      <c r="D79" s="2"/>
      <c r="E79" s="104" t="s">
        <v>50</v>
      </c>
      <c r="F79" s="159" t="s">
        <v>17</v>
      </c>
      <c r="G79" s="160"/>
      <c r="H79" s="151"/>
      <c r="I79" s="2"/>
      <c r="J79" s="161" t="s">
        <v>97</v>
      </c>
      <c r="K79" s="162"/>
    </row>
    <row r="80" spans="1:11" ht="27" customHeight="1" x14ac:dyDescent="0.25">
      <c r="A80" s="163" t="s">
        <v>4</v>
      </c>
      <c r="B80" s="112"/>
      <c r="C80" s="158">
        <f>G54</f>
        <v>1906237362</v>
      </c>
      <c r="D80" s="2"/>
      <c r="E80" s="113" t="s">
        <v>51</v>
      </c>
      <c r="F80" s="132" t="s">
        <v>19</v>
      </c>
      <c r="G80" s="133"/>
      <c r="H80" s="151"/>
      <c r="I80" s="2"/>
      <c r="J80" s="2"/>
      <c r="K80" s="151"/>
    </row>
    <row r="81" spans="1:11" ht="27" customHeight="1" x14ac:dyDescent="0.25">
      <c r="A81" s="164" t="s">
        <v>16</v>
      </c>
      <c r="B81" s="112"/>
      <c r="C81" s="158">
        <f>G60</f>
        <v>1550835843</v>
      </c>
      <c r="D81" s="2"/>
      <c r="E81" s="113" t="s">
        <v>52</v>
      </c>
      <c r="F81" s="114" t="s">
        <v>21</v>
      </c>
      <c r="G81" s="133"/>
      <c r="H81" s="151"/>
      <c r="I81" s="2"/>
      <c r="J81" s="2"/>
      <c r="K81" s="158"/>
    </row>
    <row r="82" spans="1:11" ht="27" customHeight="1" x14ac:dyDescent="0.25">
      <c r="A82" s="164" t="s">
        <v>89</v>
      </c>
      <c r="B82" s="112"/>
      <c r="C82" s="158">
        <v>80045000</v>
      </c>
      <c r="D82" s="2"/>
      <c r="E82" s="113" t="s">
        <v>53</v>
      </c>
      <c r="F82" s="132" t="s">
        <v>23</v>
      </c>
      <c r="G82" s="133"/>
      <c r="H82" s="151"/>
      <c r="I82" s="2"/>
      <c r="J82" s="2"/>
      <c r="K82" s="158"/>
    </row>
    <row r="83" spans="1:11" ht="27" customHeight="1" x14ac:dyDescent="0.25">
      <c r="A83" s="164" t="s">
        <v>98</v>
      </c>
      <c r="B83" s="112"/>
      <c r="C83" s="158">
        <v>73982232</v>
      </c>
      <c r="D83" s="2"/>
      <c r="E83" s="113" t="s">
        <v>54</v>
      </c>
      <c r="F83" s="132" t="s">
        <v>26</v>
      </c>
      <c r="G83" s="133"/>
      <c r="H83" s="151"/>
      <c r="I83" s="2"/>
      <c r="J83" s="2"/>
      <c r="K83" s="158"/>
    </row>
    <row r="84" spans="1:11" ht="27" customHeight="1" x14ac:dyDescent="0.25">
      <c r="A84" s="165" t="s">
        <v>95</v>
      </c>
      <c r="B84" s="166"/>
      <c r="C84" s="158">
        <v>33065700</v>
      </c>
      <c r="D84" s="2"/>
      <c r="E84" s="113" t="s">
        <v>55</v>
      </c>
      <c r="F84" s="145" t="s">
        <v>56</v>
      </c>
      <c r="G84" s="133"/>
      <c r="H84" s="2"/>
      <c r="I84" s="2"/>
      <c r="J84" s="2"/>
      <c r="K84" s="158"/>
    </row>
    <row r="85" spans="1:11" ht="27" customHeight="1" x14ac:dyDescent="0.25">
      <c r="A85" s="167"/>
      <c r="B85" s="168"/>
      <c r="C85" s="169"/>
      <c r="D85" s="2"/>
      <c r="E85" s="113" t="s">
        <v>57</v>
      </c>
      <c r="F85" s="170" t="s">
        <v>58</v>
      </c>
      <c r="G85" s="133">
        <v>80045000</v>
      </c>
      <c r="H85" s="2"/>
      <c r="I85" s="2"/>
      <c r="J85" s="2"/>
      <c r="K85" s="151"/>
    </row>
    <row r="86" spans="1:11" ht="27" customHeight="1" x14ac:dyDescent="0.25">
      <c r="A86" s="164"/>
      <c r="B86" s="112"/>
      <c r="C86" s="169"/>
      <c r="D86" s="2"/>
      <c r="E86" s="113" t="s">
        <v>59</v>
      </c>
      <c r="F86" s="114" t="s">
        <v>31</v>
      </c>
      <c r="G86" s="133"/>
      <c r="H86" s="151"/>
      <c r="I86" s="2"/>
      <c r="J86" s="2"/>
      <c r="K86" s="2"/>
    </row>
    <row r="87" spans="1:11" ht="27" customHeight="1" x14ac:dyDescent="0.25">
      <c r="A87" s="171"/>
      <c r="B87" s="172"/>
      <c r="C87" s="173"/>
      <c r="D87" s="2"/>
      <c r="E87" s="113" t="s">
        <v>60</v>
      </c>
      <c r="F87" s="132" t="s">
        <v>32</v>
      </c>
      <c r="G87" s="133"/>
      <c r="H87" s="2"/>
      <c r="I87" s="2"/>
      <c r="J87" s="2"/>
      <c r="K87" s="2"/>
    </row>
    <row r="88" spans="1:11" ht="27" customHeight="1" x14ac:dyDescent="0.25">
      <c r="A88" s="124" t="s">
        <v>44</v>
      </c>
      <c r="B88" s="125"/>
      <c r="C88" s="101">
        <f>SUM(C79:C83)-C84</f>
        <v>4132006200</v>
      </c>
      <c r="D88" s="2"/>
      <c r="E88" s="113" t="s">
        <v>24</v>
      </c>
      <c r="F88" s="132" t="s">
        <v>34</v>
      </c>
      <c r="G88" s="133"/>
      <c r="H88" s="2"/>
      <c r="I88" s="2"/>
      <c r="J88" s="2"/>
      <c r="K88" s="2"/>
    </row>
    <row r="89" spans="1:11" ht="27" customHeight="1" x14ac:dyDescent="0.25">
      <c r="A89" s="1"/>
      <c r="B89" s="112"/>
      <c r="C89" s="158"/>
      <c r="D89" s="2"/>
      <c r="E89" s="113" t="s">
        <v>61</v>
      </c>
      <c r="F89" s="132" t="s">
        <v>36</v>
      </c>
      <c r="G89" s="133"/>
      <c r="H89" s="2"/>
      <c r="I89" s="2"/>
      <c r="J89" s="2"/>
      <c r="K89" s="2"/>
    </row>
    <row r="90" spans="1:11" ht="27" customHeight="1" x14ac:dyDescent="0.25">
      <c r="A90" s="1"/>
      <c r="B90" s="112"/>
      <c r="C90" s="158"/>
      <c r="D90" s="2"/>
      <c r="E90" s="113" t="s">
        <v>62</v>
      </c>
      <c r="F90" s="132" t="s">
        <v>38</v>
      </c>
      <c r="G90" s="133"/>
      <c r="H90" s="2"/>
      <c r="I90" s="2"/>
      <c r="J90" s="2"/>
      <c r="K90" s="2"/>
    </row>
    <row r="91" spans="1:11" ht="27" customHeight="1" x14ac:dyDescent="0.25">
      <c r="A91" s="1"/>
      <c r="B91" s="112"/>
      <c r="C91" s="158"/>
      <c r="D91" s="2"/>
      <c r="E91" s="113" t="s">
        <v>63</v>
      </c>
      <c r="F91" s="132" t="s">
        <v>40</v>
      </c>
      <c r="G91" s="133"/>
      <c r="H91" s="2"/>
      <c r="I91" s="2"/>
      <c r="J91" s="2"/>
      <c r="K91" s="2"/>
    </row>
    <row r="92" spans="1:11" ht="27" customHeight="1" x14ac:dyDescent="0.25">
      <c r="A92" s="1"/>
      <c r="B92" s="112"/>
      <c r="C92" s="158"/>
      <c r="D92" s="2"/>
      <c r="E92" s="113" t="s">
        <v>64</v>
      </c>
      <c r="F92" s="132" t="s">
        <v>42</v>
      </c>
      <c r="G92" s="133"/>
      <c r="H92" s="2"/>
      <c r="I92" s="2"/>
      <c r="J92" s="2"/>
      <c r="K92" s="2"/>
    </row>
    <row r="93" spans="1:11" ht="27" customHeight="1" x14ac:dyDescent="0.25">
      <c r="A93" s="1"/>
      <c r="B93" s="112"/>
      <c r="C93" s="158"/>
      <c r="D93" s="2"/>
      <c r="E93" s="113" t="s">
        <v>65</v>
      </c>
      <c r="F93" s="132" t="s">
        <v>45</v>
      </c>
      <c r="G93" s="133"/>
      <c r="H93" s="2"/>
      <c r="I93" s="2"/>
      <c r="J93" s="2"/>
      <c r="K93" s="2"/>
    </row>
    <row r="94" spans="1:11" ht="27" customHeight="1" x14ac:dyDescent="0.25">
      <c r="A94" s="1"/>
      <c r="B94" s="112"/>
      <c r="C94" s="158"/>
      <c r="D94" s="2"/>
      <c r="E94" s="174" t="s">
        <v>66</v>
      </c>
      <c r="F94" s="175" t="s">
        <v>46</v>
      </c>
      <c r="G94" s="176">
        <v>73982232</v>
      </c>
      <c r="H94" s="2"/>
      <c r="I94" s="2"/>
      <c r="J94" s="2"/>
      <c r="K94" s="2"/>
    </row>
    <row r="95" spans="1:11" ht="27" customHeight="1" x14ac:dyDescent="0.25">
      <c r="A95" s="1"/>
      <c r="B95" s="112"/>
      <c r="C95" s="158"/>
      <c r="D95" s="2"/>
      <c r="E95" s="1"/>
      <c r="F95" s="112"/>
      <c r="G95" s="169"/>
      <c r="H95" s="2"/>
      <c r="I95" s="2"/>
      <c r="J95" s="2"/>
      <c r="K95" s="2"/>
    </row>
    <row r="96" spans="1:11" ht="27" customHeight="1" x14ac:dyDescent="0.25">
      <c r="A96" s="1"/>
      <c r="B96" s="112"/>
      <c r="C96" s="158"/>
      <c r="D96" s="2"/>
      <c r="E96" s="111"/>
      <c r="F96" s="2" t="s">
        <v>99</v>
      </c>
      <c r="G96" s="116"/>
      <c r="H96" s="2"/>
      <c r="I96" s="2"/>
      <c r="J96" s="2"/>
      <c r="K96" s="2"/>
    </row>
    <row r="97" spans="1:11" ht="27" customHeight="1" x14ac:dyDescent="0.25">
      <c r="A97" s="1"/>
      <c r="B97" s="112"/>
      <c r="C97" s="158"/>
      <c r="D97" s="2"/>
      <c r="E97" s="169" t="s">
        <v>68</v>
      </c>
      <c r="F97" s="169"/>
      <c r="G97" s="169" t="s">
        <v>69</v>
      </c>
      <c r="H97" s="2"/>
      <c r="I97" s="2"/>
      <c r="J97" s="2"/>
      <c r="K97" s="2"/>
    </row>
    <row r="98" spans="1:11" ht="27" customHeight="1" x14ac:dyDescent="0.25">
      <c r="A98" s="1"/>
      <c r="B98" s="112"/>
      <c r="C98" s="158"/>
      <c r="D98" s="2"/>
      <c r="E98" s="177"/>
      <c r="F98" s="112"/>
      <c r="G98" s="169"/>
      <c r="H98" s="2"/>
      <c r="I98" s="2"/>
      <c r="J98" s="2"/>
      <c r="K98" s="2"/>
    </row>
    <row r="99" spans="1:11" ht="27" customHeight="1" x14ac:dyDescent="0.25">
      <c r="A99" s="1"/>
      <c r="B99" s="112"/>
      <c r="C99" s="158"/>
      <c r="D99" s="2"/>
      <c r="E99" s="178" t="s">
        <v>70</v>
      </c>
      <c r="F99" s="179"/>
      <c r="G99" s="180" t="s">
        <v>71</v>
      </c>
      <c r="H99" s="2"/>
      <c r="I99" s="2"/>
      <c r="J99" s="2"/>
      <c r="K99" s="2"/>
    </row>
    <row r="100" spans="1:11" ht="27" customHeight="1" x14ac:dyDescent="0.25">
      <c r="A100" s="31"/>
      <c r="B100" s="24"/>
      <c r="C100" s="40"/>
      <c r="D100" s="3"/>
      <c r="E100" s="88"/>
      <c r="F100" s="89"/>
      <c r="G100" s="87"/>
      <c r="H100" s="3"/>
      <c r="I100" s="3"/>
      <c r="J100" s="3"/>
      <c r="K100" s="3"/>
    </row>
    <row r="101" spans="1:11" ht="27" customHeight="1" x14ac:dyDescent="0.25">
      <c r="A101" s="31"/>
      <c r="B101" s="24"/>
      <c r="C101" s="40"/>
      <c r="D101" s="3"/>
      <c r="E101" s="88"/>
      <c r="F101" s="89"/>
      <c r="G101" s="87"/>
      <c r="H101" s="3"/>
      <c r="I101" s="3"/>
      <c r="J101" s="3"/>
      <c r="K101" s="3"/>
    </row>
    <row r="102" spans="1:11" ht="27" customHeight="1" x14ac:dyDescent="0.25">
      <c r="A102" s="31"/>
      <c r="B102" s="24"/>
      <c r="C102" s="40"/>
      <c r="D102" s="3"/>
      <c r="E102" s="88"/>
      <c r="F102" s="89"/>
      <c r="G102" s="87"/>
      <c r="H102" s="3"/>
      <c r="I102" s="3"/>
      <c r="J102" s="3"/>
      <c r="K102" s="3"/>
    </row>
    <row r="103" spans="1:11" ht="27" customHeight="1" x14ac:dyDescent="0.25">
      <c r="A103" s="31"/>
      <c r="B103" s="24"/>
      <c r="C103" s="40"/>
      <c r="D103" s="3"/>
      <c r="E103" s="88"/>
      <c r="F103" s="89"/>
      <c r="G103" s="87"/>
      <c r="H103" s="3"/>
      <c r="I103" s="3"/>
      <c r="J103" s="3"/>
      <c r="K103" s="3"/>
    </row>
    <row r="104" spans="1:11" ht="27" customHeight="1" x14ac:dyDescent="0.25">
      <c r="A104" s="31"/>
      <c r="B104" s="24"/>
      <c r="C104" s="40"/>
      <c r="D104" s="3"/>
      <c r="E104" s="88"/>
      <c r="F104" s="89"/>
      <c r="G104" s="87"/>
      <c r="H104" s="3"/>
      <c r="I104" s="3"/>
      <c r="J104" s="3"/>
      <c r="K104" s="3"/>
    </row>
    <row r="105" spans="1:11" ht="27" customHeight="1" x14ac:dyDescent="0.25">
      <c r="A105" s="31"/>
      <c r="B105" s="24"/>
      <c r="C105" s="40"/>
      <c r="D105" s="3"/>
      <c r="E105" s="88"/>
      <c r="F105" s="89"/>
      <c r="G105" s="87"/>
      <c r="H105" s="3"/>
      <c r="I105" s="3"/>
      <c r="J105" s="3"/>
      <c r="K105" s="3"/>
    </row>
    <row r="106" spans="1:11" ht="27" customHeight="1" x14ac:dyDescent="0.25">
      <c r="A106" s="31"/>
      <c r="B106" s="24"/>
      <c r="C106" s="40"/>
      <c r="D106" s="3"/>
      <c r="E106" s="88"/>
      <c r="F106" s="89"/>
      <c r="G106" s="87"/>
      <c r="H106" s="3"/>
      <c r="I106" s="3"/>
      <c r="J106" s="3"/>
      <c r="K106" s="3"/>
    </row>
    <row r="107" spans="1:11" ht="27" customHeight="1" x14ac:dyDescent="0.25">
      <c r="A107" s="31"/>
      <c r="B107" s="24"/>
      <c r="C107" s="40"/>
      <c r="D107" s="3"/>
      <c r="E107" s="88"/>
      <c r="F107" s="89"/>
      <c r="G107" s="87"/>
      <c r="H107" s="3"/>
      <c r="I107" s="3"/>
      <c r="J107" s="3"/>
      <c r="K107" s="3"/>
    </row>
    <row r="108" spans="1:11" ht="27" customHeight="1" x14ac:dyDescent="0.25">
      <c r="A108" s="31"/>
      <c r="B108" s="24"/>
      <c r="C108" s="40"/>
      <c r="D108" s="3"/>
      <c r="E108" s="88"/>
      <c r="F108" s="89"/>
      <c r="G108" s="87"/>
      <c r="H108" s="3"/>
      <c r="I108" s="3"/>
      <c r="J108" s="3"/>
      <c r="K108" s="3"/>
    </row>
    <row r="109" spans="1:11" ht="27" customHeight="1" x14ac:dyDescent="0.25">
      <c r="A109" s="31"/>
      <c r="B109" s="24"/>
      <c r="C109" s="40"/>
      <c r="D109" s="3"/>
      <c r="E109" s="88"/>
      <c r="F109" s="89"/>
      <c r="G109" s="87"/>
      <c r="H109" s="3"/>
      <c r="I109" s="3"/>
      <c r="J109" s="3"/>
      <c r="K109" s="3"/>
    </row>
    <row r="110" spans="1:11" ht="27" customHeight="1" x14ac:dyDescent="0.25">
      <c r="A110" s="31"/>
      <c r="B110" s="24"/>
      <c r="C110" s="40"/>
      <c r="D110" s="3"/>
      <c r="E110" s="88"/>
      <c r="F110" s="89"/>
      <c r="G110" s="87"/>
      <c r="H110" s="3"/>
      <c r="I110" s="3"/>
      <c r="J110" s="3"/>
      <c r="K110" s="3"/>
    </row>
    <row r="111" spans="1:11" ht="27" customHeight="1" x14ac:dyDescent="0.25">
      <c r="A111" s="31"/>
      <c r="B111" s="24"/>
      <c r="C111" s="40"/>
      <c r="D111" s="3"/>
      <c r="E111" s="88"/>
      <c r="F111" s="89"/>
      <c r="G111" s="87"/>
      <c r="H111" s="3"/>
      <c r="I111" s="3"/>
      <c r="J111" s="3"/>
      <c r="K111" s="3"/>
    </row>
    <row r="112" spans="1:11" ht="27" customHeight="1" x14ac:dyDescent="0.25">
      <c r="A112" s="31"/>
      <c r="B112" s="24"/>
      <c r="C112" s="40"/>
      <c r="D112" s="3"/>
      <c r="E112" s="88"/>
      <c r="F112" s="89"/>
      <c r="G112" s="87"/>
      <c r="H112" s="3"/>
      <c r="I112" s="3"/>
      <c r="J112" s="3"/>
      <c r="K112" s="3"/>
    </row>
    <row r="113" spans="1:11" ht="27" customHeight="1" x14ac:dyDescent="0.25">
      <c r="A113" s="31"/>
      <c r="B113" s="24"/>
      <c r="C113" s="40"/>
      <c r="D113" s="3"/>
      <c r="E113" s="88"/>
      <c r="F113" s="89"/>
      <c r="G113" s="87"/>
      <c r="H113" s="3"/>
      <c r="I113" s="3"/>
      <c r="J113" s="3"/>
      <c r="K113" s="3"/>
    </row>
    <row r="114" spans="1:11" ht="27" customHeight="1" x14ac:dyDescent="0.25">
      <c r="A114" s="31"/>
      <c r="B114" s="24"/>
      <c r="C114" s="40"/>
      <c r="D114" s="3"/>
      <c r="E114" s="88"/>
      <c r="F114" s="89"/>
      <c r="G114" s="87"/>
      <c r="H114" s="3"/>
      <c r="I114" s="3"/>
      <c r="J114" s="3"/>
      <c r="K114" s="3"/>
    </row>
    <row r="115" spans="1:11" ht="27" customHeight="1" x14ac:dyDescent="0.25">
      <c r="A115" s="31"/>
      <c r="B115" s="24"/>
      <c r="C115" s="40"/>
      <c r="D115" s="3"/>
      <c r="E115" s="88"/>
      <c r="F115" s="89"/>
      <c r="G115" s="87"/>
      <c r="H115" s="3"/>
      <c r="I115" s="3"/>
      <c r="J115" s="3"/>
      <c r="K115" s="3"/>
    </row>
    <row r="116" spans="1:11" ht="27" customHeight="1" x14ac:dyDescent="0.25">
      <c r="A116" s="31"/>
      <c r="B116" s="24"/>
      <c r="C116" s="40"/>
      <c r="D116" s="3"/>
      <c r="E116" s="88"/>
      <c r="F116" s="89"/>
      <c r="G116" s="87"/>
      <c r="H116" s="3"/>
      <c r="I116" s="3"/>
      <c r="J116" s="3"/>
      <c r="K116" s="3"/>
    </row>
    <row r="117" spans="1:11" ht="27" customHeight="1" x14ac:dyDescent="0.25">
      <c r="A117" s="31"/>
      <c r="B117" s="24"/>
      <c r="C117" s="40"/>
      <c r="D117" s="3"/>
      <c r="E117" s="88"/>
      <c r="F117" s="89"/>
      <c r="G117" s="87"/>
      <c r="H117" s="3"/>
      <c r="I117" s="3"/>
      <c r="J117" s="3"/>
      <c r="K117" s="3"/>
    </row>
    <row r="118" spans="1:11" ht="27" customHeight="1" x14ac:dyDescent="0.25">
      <c r="A118" s="31"/>
      <c r="B118" s="24"/>
      <c r="C118" s="40"/>
      <c r="D118" s="3"/>
      <c r="E118" s="88"/>
      <c r="F118" s="89"/>
      <c r="G118" s="87"/>
      <c r="H118" s="3"/>
      <c r="I118" s="3"/>
      <c r="J118" s="3"/>
      <c r="K118" s="3"/>
    </row>
    <row r="119" spans="1:11" ht="27" customHeight="1" x14ac:dyDescent="0.25">
      <c r="A119" s="31"/>
      <c r="B119" s="24"/>
      <c r="C119" s="40"/>
      <c r="D119" s="3"/>
      <c r="E119" s="88"/>
      <c r="F119" s="89"/>
      <c r="G119" s="87"/>
      <c r="H119" s="3"/>
      <c r="I119" s="3"/>
      <c r="J119" s="3"/>
      <c r="K119" s="3"/>
    </row>
    <row r="120" spans="1:11" ht="27" customHeight="1" x14ac:dyDescent="0.25">
      <c r="A120" s="31"/>
      <c r="B120" s="24"/>
      <c r="C120" s="40"/>
      <c r="D120" s="3"/>
      <c r="E120" s="88"/>
      <c r="F120" s="89"/>
      <c r="G120" s="87"/>
      <c r="H120" s="3"/>
      <c r="I120" s="3"/>
      <c r="J120" s="3"/>
      <c r="K120" s="3"/>
    </row>
    <row r="121" spans="1:11" ht="27" customHeight="1" x14ac:dyDescent="0.25">
      <c r="A121" s="31"/>
      <c r="B121" s="24"/>
      <c r="C121" s="40"/>
      <c r="D121" s="3"/>
      <c r="E121" s="88"/>
      <c r="F121" s="89"/>
      <c r="G121" s="87"/>
      <c r="H121" s="3"/>
      <c r="I121" s="3"/>
      <c r="J121" s="3"/>
      <c r="K121" s="3"/>
    </row>
    <row r="122" spans="1:11" ht="27" customHeight="1" x14ac:dyDescent="0.25">
      <c r="A122" s="31"/>
      <c r="B122" s="24"/>
      <c r="C122" s="40"/>
      <c r="D122" s="3"/>
      <c r="E122" s="88"/>
      <c r="F122" s="89"/>
      <c r="G122" s="87"/>
      <c r="H122" s="3"/>
      <c r="I122" s="3"/>
      <c r="J122" s="3"/>
      <c r="K122" s="3"/>
    </row>
    <row r="123" spans="1:11" ht="27" customHeight="1" x14ac:dyDescent="0.25">
      <c r="A123" s="31"/>
      <c r="B123" s="24"/>
      <c r="C123" s="40"/>
      <c r="D123" s="3"/>
      <c r="E123" s="88"/>
      <c r="F123" s="89"/>
      <c r="G123" s="87"/>
      <c r="H123" s="3"/>
      <c r="I123" s="3"/>
      <c r="J123" s="3"/>
      <c r="K123" s="3"/>
    </row>
    <row r="124" spans="1:11" ht="27" customHeight="1" x14ac:dyDescent="0.25">
      <c r="A124" s="31"/>
      <c r="B124" s="24"/>
      <c r="C124" s="40"/>
      <c r="D124" s="3"/>
      <c r="E124" s="88"/>
      <c r="F124" s="89"/>
      <c r="G124" s="87"/>
      <c r="H124" s="3"/>
      <c r="I124" s="3"/>
      <c r="J124" s="3"/>
      <c r="K124" s="3"/>
    </row>
    <row r="125" spans="1:11" ht="27" customHeight="1" x14ac:dyDescent="0.25">
      <c r="A125" s="31"/>
      <c r="B125" s="24"/>
      <c r="C125" s="40"/>
      <c r="D125" s="3"/>
      <c r="E125" s="88"/>
      <c r="F125" s="89"/>
      <c r="G125" s="87"/>
      <c r="H125" s="3"/>
      <c r="I125" s="3"/>
      <c r="J125" s="3"/>
      <c r="K125" s="3"/>
    </row>
    <row r="126" spans="1:11" ht="27" customHeight="1" x14ac:dyDescent="0.25">
      <c r="A126" s="31"/>
      <c r="B126" s="24"/>
      <c r="C126" s="40"/>
      <c r="D126" s="3"/>
      <c r="E126" s="88"/>
      <c r="F126" s="89"/>
      <c r="G126" s="87"/>
      <c r="H126" s="3"/>
      <c r="I126" s="3"/>
      <c r="J126" s="3"/>
      <c r="K126" s="3"/>
    </row>
    <row r="127" spans="1:11" ht="27" customHeight="1" x14ac:dyDescent="0.25">
      <c r="A127" s="31"/>
      <c r="B127" s="24"/>
      <c r="C127" s="40"/>
      <c r="D127" s="3"/>
      <c r="E127" s="88"/>
      <c r="F127" s="89"/>
      <c r="G127" s="87"/>
      <c r="H127" s="3"/>
      <c r="I127" s="3"/>
      <c r="J127" s="3"/>
      <c r="K127" s="3"/>
    </row>
    <row r="128" spans="1:11" ht="27" customHeight="1" x14ac:dyDescent="0.25">
      <c r="A128" s="31"/>
      <c r="B128" s="24"/>
      <c r="C128" s="40"/>
      <c r="D128" s="3"/>
      <c r="E128" s="88"/>
      <c r="F128" s="89"/>
      <c r="G128" s="87"/>
      <c r="H128" s="3"/>
      <c r="I128" s="3"/>
      <c r="J128" s="3"/>
      <c r="K128" s="3"/>
    </row>
    <row r="129" spans="1:11" ht="27" customHeight="1" x14ac:dyDescent="0.25">
      <c r="A129" s="31"/>
      <c r="B129" s="24"/>
      <c r="C129" s="40"/>
      <c r="D129" s="3"/>
      <c r="E129" s="88"/>
      <c r="F129" s="89"/>
      <c r="G129" s="87"/>
      <c r="H129" s="3"/>
      <c r="I129" s="3"/>
      <c r="J129" s="3"/>
      <c r="K129" s="3"/>
    </row>
    <row r="130" spans="1:11" ht="27" customHeight="1" x14ac:dyDescent="0.25">
      <c r="A130" s="31"/>
      <c r="B130" s="24"/>
      <c r="C130" s="40"/>
      <c r="D130" s="3"/>
      <c r="E130" s="88"/>
      <c r="F130" s="89"/>
      <c r="G130" s="87"/>
      <c r="H130" s="3"/>
      <c r="I130" s="3"/>
      <c r="J130" s="3"/>
      <c r="K130" s="3"/>
    </row>
    <row r="131" spans="1:11" ht="27" customHeight="1" x14ac:dyDescent="0.25">
      <c r="A131" s="31"/>
      <c r="B131" s="24"/>
      <c r="C131" s="40"/>
      <c r="D131" s="3"/>
      <c r="E131" s="88"/>
      <c r="F131" s="89"/>
      <c r="G131" s="87"/>
      <c r="H131" s="3"/>
      <c r="I131" s="3"/>
      <c r="J131" s="3"/>
      <c r="K131" s="3"/>
    </row>
    <row r="132" spans="1:11" ht="27" customHeight="1" x14ac:dyDescent="0.25">
      <c r="A132" s="31"/>
      <c r="B132" s="24"/>
      <c r="C132" s="40"/>
      <c r="D132" s="3"/>
      <c r="E132" s="88"/>
      <c r="F132" s="89"/>
      <c r="G132" s="87"/>
      <c r="H132" s="3"/>
      <c r="I132" s="3"/>
      <c r="J132" s="3"/>
      <c r="K132" s="3"/>
    </row>
    <row r="133" spans="1:11" ht="27" customHeight="1" x14ac:dyDescent="0.25">
      <c r="A133" s="31"/>
      <c r="B133" s="24"/>
      <c r="C133" s="40"/>
      <c r="D133" s="3"/>
      <c r="E133" s="88"/>
      <c r="F133" s="89"/>
      <c r="G133" s="87"/>
      <c r="H133" s="3"/>
      <c r="I133" s="3"/>
      <c r="J133" s="3"/>
      <c r="K133" s="3"/>
    </row>
    <row r="134" spans="1:11" ht="27" customHeight="1" x14ac:dyDescent="0.25">
      <c r="A134" s="31"/>
      <c r="B134" s="24"/>
      <c r="C134" s="40"/>
      <c r="D134" s="3"/>
      <c r="E134" s="88"/>
      <c r="F134" s="89"/>
      <c r="G134" s="87"/>
      <c r="H134" s="3"/>
      <c r="I134" s="3"/>
      <c r="J134" s="3"/>
      <c r="K134" s="3"/>
    </row>
    <row r="135" spans="1:11" ht="27" customHeight="1" x14ac:dyDescent="0.25">
      <c r="A135" s="31"/>
      <c r="B135" s="24"/>
      <c r="C135" s="40"/>
      <c r="D135" s="3"/>
      <c r="E135" s="88"/>
      <c r="F135" s="89"/>
      <c r="G135" s="87"/>
      <c r="H135" s="3"/>
      <c r="I135" s="3"/>
      <c r="J135" s="3"/>
      <c r="K135" s="3"/>
    </row>
    <row r="136" spans="1:11" ht="27" customHeight="1" x14ac:dyDescent="0.25">
      <c r="A136" s="31"/>
      <c r="B136" s="24"/>
      <c r="C136" s="40"/>
      <c r="D136" s="3"/>
      <c r="E136" s="88"/>
      <c r="F136" s="89"/>
      <c r="G136" s="87"/>
      <c r="H136" s="3"/>
      <c r="I136" s="3"/>
      <c r="J136" s="3"/>
      <c r="K136" s="3"/>
    </row>
    <row r="137" spans="1:11" ht="27" customHeight="1" x14ac:dyDescent="0.25">
      <c r="A137" s="31"/>
      <c r="B137" s="24"/>
      <c r="C137" s="40"/>
      <c r="D137" s="3"/>
      <c r="E137" s="88"/>
      <c r="F137" s="89"/>
      <c r="G137" s="87"/>
      <c r="H137" s="3"/>
      <c r="I137" s="3"/>
      <c r="J137" s="3"/>
      <c r="K137" s="3"/>
    </row>
    <row r="138" spans="1:11" ht="27" customHeight="1" x14ac:dyDescent="0.25">
      <c r="A138" s="31"/>
      <c r="B138" s="24"/>
      <c r="C138" s="40"/>
      <c r="D138" s="3"/>
      <c r="E138" s="88"/>
      <c r="F138" s="89"/>
      <c r="G138" s="87"/>
      <c r="H138" s="3"/>
      <c r="I138" s="3"/>
      <c r="J138" s="3"/>
      <c r="K138" s="3"/>
    </row>
    <row r="139" spans="1:11" ht="27" customHeight="1" x14ac:dyDescent="0.25">
      <c r="A139" s="31"/>
      <c r="B139" s="24"/>
      <c r="C139" s="40"/>
      <c r="D139" s="3"/>
      <c r="E139" s="88"/>
      <c r="F139" s="89"/>
      <c r="G139" s="87"/>
      <c r="H139" s="3"/>
      <c r="I139" s="3"/>
      <c r="J139" s="3"/>
      <c r="K139" s="3"/>
    </row>
    <row r="140" spans="1:11" ht="27" customHeight="1" x14ac:dyDescent="0.25">
      <c r="A140" s="31"/>
      <c r="B140" s="24"/>
      <c r="C140" s="40"/>
      <c r="D140" s="3"/>
      <c r="E140" s="88"/>
      <c r="F140" s="89"/>
      <c r="G140" s="87"/>
      <c r="H140" s="3"/>
      <c r="I140" s="3"/>
      <c r="J140" s="3"/>
      <c r="K140" s="3"/>
    </row>
    <row r="141" spans="1:11" ht="27" customHeight="1" x14ac:dyDescent="0.25">
      <c r="A141" s="31"/>
      <c r="B141" s="24"/>
      <c r="C141" s="40"/>
      <c r="D141" s="3"/>
      <c r="E141" s="88"/>
      <c r="F141" s="89"/>
      <c r="G141" s="87"/>
      <c r="H141" s="3"/>
      <c r="I141" s="3"/>
      <c r="J141" s="3"/>
      <c r="K141" s="3"/>
    </row>
    <row r="142" spans="1:11" ht="51.6" customHeight="1" x14ac:dyDescent="0.25">
      <c r="A142" s="181"/>
      <c r="B142" s="182"/>
      <c r="C142" s="183"/>
      <c r="D142" s="184"/>
      <c r="E142" s="185"/>
      <c r="F142" s="186"/>
      <c r="G142" s="187"/>
    </row>
    <row r="143" spans="1:11" ht="51.6" customHeight="1" x14ac:dyDescent="0.25">
      <c r="A143" s="181"/>
      <c r="B143" s="182"/>
      <c r="C143" s="183"/>
      <c r="D143" s="184"/>
      <c r="E143" s="185"/>
      <c r="F143" s="186"/>
      <c r="G143" s="187"/>
    </row>
    <row r="144" spans="1:11" ht="51.6" customHeight="1" x14ac:dyDescent="0.25">
      <c r="A144" s="1" t="s">
        <v>0</v>
      </c>
      <c r="B144" s="2"/>
      <c r="C144" s="2"/>
      <c r="D144" s="2"/>
      <c r="E144" s="2"/>
      <c r="F144" s="2"/>
      <c r="G144" s="2"/>
    </row>
    <row r="145" spans="1:7" ht="51.6" customHeight="1" x14ac:dyDescent="0.3">
      <c r="A145" s="92" t="s">
        <v>100</v>
      </c>
      <c r="B145" s="92"/>
      <c r="C145" s="92"/>
      <c r="D145" s="92"/>
      <c r="E145" s="92"/>
      <c r="F145" s="92"/>
      <c r="G145" s="92"/>
    </row>
    <row r="146" spans="1:7" ht="51.6" customHeight="1" x14ac:dyDescent="0.3">
      <c r="A146" s="94"/>
      <c r="B146" s="94"/>
      <c r="C146" s="94"/>
      <c r="D146" s="94"/>
      <c r="E146" s="94"/>
      <c r="F146" s="94"/>
      <c r="G146" s="94"/>
    </row>
    <row r="147" spans="1:7" ht="51.6" customHeight="1" x14ac:dyDescent="0.25">
      <c r="A147" s="97" t="s">
        <v>2</v>
      </c>
      <c r="B147" s="98" t="s">
        <v>3</v>
      </c>
      <c r="C147" s="99">
        <f>SUM(C148:C160)</f>
        <v>214935210</v>
      </c>
      <c r="D147" s="2"/>
      <c r="E147" s="97" t="s">
        <v>2</v>
      </c>
      <c r="F147" s="100" t="s">
        <v>4</v>
      </c>
      <c r="G147" s="101">
        <f>SUM(G148:G152)</f>
        <v>931559335.92999995</v>
      </c>
    </row>
    <row r="148" spans="1:7" ht="51.6" customHeight="1" x14ac:dyDescent="0.25">
      <c r="A148" s="104">
        <v>1</v>
      </c>
      <c r="B148" s="105" t="s">
        <v>5</v>
      </c>
      <c r="C148" s="106">
        <v>53698225</v>
      </c>
      <c r="D148" s="2"/>
      <c r="E148" s="128">
        <v>1</v>
      </c>
      <c r="F148" s="108" t="s">
        <v>101</v>
      </c>
      <c r="G148" s="109">
        <v>154883977</v>
      </c>
    </row>
    <row r="149" spans="1:7" ht="51.6" customHeight="1" x14ac:dyDescent="0.25">
      <c r="A149" s="113">
        <v>2</v>
      </c>
      <c r="B149" s="114" t="s">
        <v>7</v>
      </c>
      <c r="C149" s="115">
        <v>13943123</v>
      </c>
      <c r="D149" s="2"/>
      <c r="E149" s="113">
        <v>2</v>
      </c>
      <c r="F149" s="108" t="s">
        <v>102</v>
      </c>
      <c r="G149" s="109">
        <v>629652817</v>
      </c>
    </row>
    <row r="150" spans="1:7" ht="51.6" customHeight="1" x14ac:dyDescent="0.25">
      <c r="A150" s="113">
        <v>3</v>
      </c>
      <c r="B150" s="114" t="s">
        <v>9</v>
      </c>
      <c r="C150" s="115">
        <v>100916234</v>
      </c>
      <c r="D150" s="2"/>
      <c r="E150" s="113">
        <v>3</v>
      </c>
      <c r="F150" s="108" t="s">
        <v>72</v>
      </c>
      <c r="G150" s="109">
        <f>2021862093*1%+27245676</f>
        <v>47464296.93</v>
      </c>
    </row>
    <row r="151" spans="1:7" ht="51.6" customHeight="1" x14ac:dyDescent="0.25">
      <c r="A151" s="113">
        <v>4</v>
      </c>
      <c r="B151" s="114" t="s">
        <v>11</v>
      </c>
      <c r="C151" s="115">
        <v>18703000</v>
      </c>
      <c r="D151" s="2"/>
      <c r="E151" s="113">
        <v>4</v>
      </c>
      <c r="F151" s="188" t="s">
        <v>74</v>
      </c>
      <c r="G151" s="109">
        <v>99558245</v>
      </c>
    </row>
    <row r="152" spans="1:7" ht="51.6" customHeight="1" x14ac:dyDescent="0.25">
      <c r="A152" s="113">
        <v>5</v>
      </c>
      <c r="B152" s="114" t="s">
        <v>80</v>
      </c>
      <c r="C152" s="115">
        <v>0</v>
      </c>
      <c r="D152" s="2"/>
      <c r="E152" s="152">
        <v>5</v>
      </c>
      <c r="F152" s="95" t="s">
        <v>75</v>
      </c>
      <c r="G152" s="96">
        <v>0</v>
      </c>
    </row>
    <row r="153" spans="1:7" ht="51.6" customHeight="1" x14ac:dyDescent="0.25">
      <c r="A153" s="113">
        <v>6</v>
      </c>
      <c r="B153" s="114" t="s">
        <v>15</v>
      </c>
      <c r="C153" s="115">
        <v>18400000</v>
      </c>
      <c r="D153" s="2"/>
      <c r="E153" s="122"/>
      <c r="F153" s="123" t="s">
        <v>16</v>
      </c>
      <c r="G153" s="101">
        <f>SUM(G154:G168)</f>
        <v>605784733</v>
      </c>
    </row>
    <row r="154" spans="1:7" ht="51.6" customHeight="1" x14ac:dyDescent="0.25">
      <c r="A154" s="113"/>
      <c r="B154" s="114"/>
      <c r="C154" s="127"/>
      <c r="D154" s="2"/>
      <c r="E154" s="128">
        <v>1</v>
      </c>
      <c r="F154" s="129" t="s">
        <v>17</v>
      </c>
      <c r="G154" s="130">
        <v>0</v>
      </c>
    </row>
    <row r="155" spans="1:7" ht="51.6" customHeight="1" x14ac:dyDescent="0.25">
      <c r="A155" s="131">
        <v>7</v>
      </c>
      <c r="B155" s="114" t="s">
        <v>18</v>
      </c>
      <c r="C155" s="115">
        <v>1592212</v>
      </c>
      <c r="D155" s="2"/>
      <c r="E155" s="113">
        <v>2</v>
      </c>
      <c r="F155" s="132" t="s">
        <v>19</v>
      </c>
      <c r="G155" s="133">
        <v>0</v>
      </c>
    </row>
    <row r="156" spans="1:7" ht="51.6" customHeight="1" x14ac:dyDescent="0.25">
      <c r="A156" s="113">
        <v>8</v>
      </c>
      <c r="B156" s="114" t="s">
        <v>20</v>
      </c>
      <c r="C156" s="127">
        <v>0</v>
      </c>
      <c r="D156" s="2"/>
      <c r="E156" s="113">
        <v>3</v>
      </c>
      <c r="F156" s="114" t="s">
        <v>21</v>
      </c>
      <c r="G156" s="133">
        <v>0</v>
      </c>
    </row>
    <row r="157" spans="1:7" ht="51.6" customHeight="1" x14ac:dyDescent="0.25">
      <c r="A157" s="113"/>
      <c r="B157" s="114"/>
      <c r="C157" s="127"/>
      <c r="D157" s="2"/>
      <c r="E157" s="113">
        <v>4</v>
      </c>
      <c r="F157" s="132" t="s">
        <v>23</v>
      </c>
      <c r="G157" s="133">
        <f>271840668-101480955</f>
        <v>170359713</v>
      </c>
    </row>
    <row r="158" spans="1:7" ht="51.6" customHeight="1" x14ac:dyDescent="0.25">
      <c r="A158" s="113">
        <v>9</v>
      </c>
      <c r="B158" s="136" t="s">
        <v>22</v>
      </c>
      <c r="C158" s="137" t="s">
        <v>103</v>
      </c>
      <c r="D158" s="2"/>
      <c r="E158" s="113">
        <v>5</v>
      </c>
      <c r="F158" s="132" t="s">
        <v>26</v>
      </c>
      <c r="G158" s="133">
        <v>99202071</v>
      </c>
    </row>
    <row r="159" spans="1:7" ht="51.6" customHeight="1" x14ac:dyDescent="0.25">
      <c r="A159" s="113" t="s">
        <v>24</v>
      </c>
      <c r="B159" s="141" t="s">
        <v>25</v>
      </c>
      <c r="C159" s="115">
        <v>7682416</v>
      </c>
      <c r="D159" s="2"/>
      <c r="E159" s="113">
        <v>6</v>
      </c>
      <c r="F159" s="145" t="s">
        <v>29</v>
      </c>
      <c r="G159" s="133">
        <v>140591572</v>
      </c>
    </row>
    <row r="160" spans="1:7" ht="51.6" customHeight="1" x14ac:dyDescent="0.25">
      <c r="A160" s="174" t="s">
        <v>61</v>
      </c>
      <c r="B160" s="189" t="s">
        <v>104</v>
      </c>
      <c r="C160" s="190">
        <v>0</v>
      </c>
      <c r="D160" s="2"/>
      <c r="E160" s="113">
        <v>7</v>
      </c>
      <c r="F160" s="114" t="s">
        <v>31</v>
      </c>
      <c r="G160" s="133">
        <v>25560980</v>
      </c>
    </row>
    <row r="161" spans="1:7" ht="51.6" customHeight="1" x14ac:dyDescent="0.25">
      <c r="A161" s="147"/>
      <c r="B161" s="148"/>
      <c r="C161" s="149"/>
      <c r="D161" s="2"/>
      <c r="E161" s="113">
        <v>8</v>
      </c>
      <c r="F161" s="132" t="s">
        <v>32</v>
      </c>
      <c r="G161" s="133">
        <v>6059863</v>
      </c>
    </row>
    <row r="162" spans="1:7" ht="51.6" customHeight="1" x14ac:dyDescent="0.25">
      <c r="A162" s="111" t="s">
        <v>33</v>
      </c>
      <c r="B162" s="112"/>
      <c r="C162" s="2"/>
      <c r="D162" s="2"/>
      <c r="E162" s="113">
        <v>9</v>
      </c>
      <c r="F162" s="132" t="s">
        <v>34</v>
      </c>
      <c r="G162" s="133">
        <v>28076653</v>
      </c>
    </row>
    <row r="163" spans="1:7" ht="51.6" customHeight="1" x14ac:dyDescent="0.25">
      <c r="A163" s="112" t="s">
        <v>35</v>
      </c>
      <c r="B163" s="112"/>
      <c r="C163" s="116">
        <v>61059172</v>
      </c>
      <c r="D163" s="2"/>
      <c r="E163" s="113">
        <v>10</v>
      </c>
      <c r="F163" s="132" t="s">
        <v>36</v>
      </c>
      <c r="G163" s="133">
        <v>0</v>
      </c>
    </row>
    <row r="164" spans="1:7" ht="51.6" customHeight="1" x14ac:dyDescent="0.25">
      <c r="A164" s="2" t="s">
        <v>37</v>
      </c>
      <c r="B164" s="1"/>
      <c r="C164" s="116">
        <v>728500339</v>
      </c>
      <c r="D164" s="2"/>
      <c r="E164" s="113">
        <v>11</v>
      </c>
      <c r="F164" s="132" t="s">
        <v>38</v>
      </c>
      <c r="G164" s="133">
        <v>18463540</v>
      </c>
    </row>
    <row r="165" spans="1:7" ht="51.6" customHeight="1" x14ac:dyDescent="0.25">
      <c r="A165" s="2" t="s">
        <v>39</v>
      </c>
      <c r="B165" s="1"/>
      <c r="C165" s="116">
        <v>1408699680</v>
      </c>
      <c r="D165" s="2"/>
      <c r="E165" s="113">
        <v>12</v>
      </c>
      <c r="F165" s="132" t="s">
        <v>40</v>
      </c>
      <c r="G165" s="133">
        <v>38711510</v>
      </c>
    </row>
    <row r="166" spans="1:7" ht="51.6" customHeight="1" x14ac:dyDescent="0.25">
      <c r="A166" s="120" t="s">
        <v>41</v>
      </c>
      <c r="B166" s="120"/>
      <c r="C166" s="121">
        <v>641300787</v>
      </c>
      <c r="D166" s="2"/>
      <c r="E166" s="113">
        <v>13</v>
      </c>
      <c r="F166" s="132" t="s">
        <v>42</v>
      </c>
      <c r="G166" s="133">
        <v>54911613</v>
      </c>
    </row>
    <row r="167" spans="1:7" ht="51.6" customHeight="1" x14ac:dyDescent="0.25">
      <c r="A167" s="124" t="s">
        <v>44</v>
      </c>
      <c r="B167" s="125"/>
      <c r="C167" s="101">
        <f>SUM(C163:C166)</f>
        <v>2839559978</v>
      </c>
      <c r="D167" s="2"/>
      <c r="E167" s="113">
        <v>14</v>
      </c>
      <c r="F167" s="132" t="s">
        <v>45</v>
      </c>
      <c r="G167" s="133">
        <v>20711289</v>
      </c>
    </row>
    <row r="168" spans="1:7" ht="51.6" customHeight="1" x14ac:dyDescent="0.25">
      <c r="A168" s="111"/>
      <c r="B168" s="112"/>
      <c r="C168" s="116"/>
      <c r="D168" s="2"/>
      <c r="E168" s="152">
        <v>15</v>
      </c>
      <c r="F168" s="153" t="s">
        <v>46</v>
      </c>
      <c r="G168" s="154">
        <f>2622841+513088</f>
        <v>3135929</v>
      </c>
    </row>
    <row r="169" spans="1:7" ht="51.6" customHeight="1" x14ac:dyDescent="0.25">
      <c r="A169" s="111" t="s">
        <v>47</v>
      </c>
      <c r="B169" s="112"/>
      <c r="C169" s="116"/>
      <c r="D169" s="2"/>
      <c r="E169" s="122"/>
      <c r="F169" s="123" t="s">
        <v>48</v>
      </c>
      <c r="G169" s="101">
        <f>SUM(G170:G185)</f>
        <v>1477187629</v>
      </c>
    </row>
    <row r="170" spans="1:7" ht="51.6" customHeight="1" x14ac:dyDescent="0.25">
      <c r="A170" s="1" t="s">
        <v>49</v>
      </c>
      <c r="B170" s="112"/>
      <c r="C170" s="158">
        <f>C147</f>
        <v>214935210</v>
      </c>
      <c r="D170" s="2"/>
      <c r="E170" s="104" t="s">
        <v>50</v>
      </c>
      <c r="F170" s="159" t="s">
        <v>17</v>
      </c>
      <c r="G170" s="160">
        <f>327560000-7500000</f>
        <v>320060000</v>
      </c>
    </row>
    <row r="171" spans="1:7" ht="51.6" customHeight="1" x14ac:dyDescent="0.25">
      <c r="A171" s="163" t="s">
        <v>105</v>
      </c>
      <c r="B171" s="112"/>
      <c r="C171" s="169">
        <f>G147</f>
        <v>931559335.92999995</v>
      </c>
      <c r="D171" s="2"/>
      <c r="E171" s="113" t="s">
        <v>51</v>
      </c>
      <c r="F171" s="132" t="s">
        <v>19</v>
      </c>
      <c r="G171" s="133">
        <f>817200000-6400000-404903500-109528533</f>
        <v>296367967</v>
      </c>
    </row>
    <row r="172" spans="1:7" ht="51.6" customHeight="1" x14ac:dyDescent="0.25">
      <c r="A172" s="167" t="s">
        <v>106</v>
      </c>
      <c r="B172" s="168"/>
      <c r="C172" s="169">
        <f>G153</f>
        <v>605784733</v>
      </c>
      <c r="D172" s="2"/>
      <c r="E172" s="113" t="s">
        <v>52</v>
      </c>
      <c r="F172" s="114" t="s">
        <v>21</v>
      </c>
      <c r="G172" s="133">
        <v>0</v>
      </c>
    </row>
    <row r="173" spans="1:7" ht="51.6" customHeight="1" x14ac:dyDescent="0.25">
      <c r="A173" s="164" t="s">
        <v>48</v>
      </c>
      <c r="B173" s="112"/>
      <c r="C173" s="169">
        <f>G169</f>
        <v>1477187629</v>
      </c>
      <c r="D173" s="2"/>
      <c r="E173" s="113" t="s">
        <v>53</v>
      </c>
      <c r="F173" s="132" t="s">
        <v>23</v>
      </c>
      <c r="G173" s="133">
        <f>854400000-249296949-84299031</f>
        <v>520804020</v>
      </c>
    </row>
    <row r="174" spans="1:7" ht="51.6" customHeight="1" x14ac:dyDescent="0.25">
      <c r="A174" s="171" t="s">
        <v>107</v>
      </c>
      <c r="B174" s="172"/>
      <c r="C174" s="173">
        <v>389906930</v>
      </c>
      <c r="D174" s="2"/>
      <c r="E174" s="113" t="s">
        <v>54</v>
      </c>
      <c r="F174" s="132" t="s">
        <v>26</v>
      </c>
      <c r="G174" s="133">
        <f>193300000-54430000-1712736</f>
        <v>137157264</v>
      </c>
    </row>
    <row r="175" spans="1:7" ht="51.6" customHeight="1" x14ac:dyDescent="0.25">
      <c r="A175" s="124" t="s">
        <v>44</v>
      </c>
      <c r="B175" s="125"/>
      <c r="C175" s="101">
        <f>SUM(C170:C173)-C174</f>
        <v>2839559977.9299998</v>
      </c>
      <c r="D175" s="2"/>
      <c r="E175" s="113" t="s">
        <v>55</v>
      </c>
      <c r="F175" s="145" t="s">
        <v>56</v>
      </c>
      <c r="G175" s="133">
        <f>6000000</f>
        <v>6000000</v>
      </c>
    </row>
    <row r="176" spans="1:7" ht="51.6" customHeight="1" x14ac:dyDescent="0.25">
      <c r="A176" s="1"/>
      <c r="B176" s="112"/>
      <c r="C176" s="158"/>
      <c r="D176" s="2"/>
      <c r="E176" s="113" t="s">
        <v>57</v>
      </c>
      <c r="F176" s="170" t="s">
        <v>58</v>
      </c>
      <c r="G176" s="133">
        <f>28053500+2925000-4817000</f>
        <v>26161500</v>
      </c>
    </row>
    <row r="177" spans="1:7" ht="51.6" customHeight="1" x14ac:dyDescent="0.25">
      <c r="A177" s="1"/>
      <c r="B177" s="112"/>
      <c r="C177" s="158"/>
      <c r="D177" s="2"/>
      <c r="E177" s="113" t="s">
        <v>59</v>
      </c>
      <c r="F177" s="114" t="s">
        <v>31</v>
      </c>
      <c r="G177" s="133">
        <v>0</v>
      </c>
    </row>
    <row r="178" spans="1:7" ht="51.6" customHeight="1" x14ac:dyDescent="0.25">
      <c r="A178" s="1"/>
      <c r="B178" s="112"/>
      <c r="C178" s="158"/>
      <c r="D178" s="2"/>
      <c r="E178" s="113" t="s">
        <v>60</v>
      </c>
      <c r="F178" s="132" t="s">
        <v>32</v>
      </c>
      <c r="G178" s="133">
        <f>5267220-574464</f>
        <v>4692756</v>
      </c>
    </row>
    <row r="179" spans="1:7" ht="51.6" customHeight="1" x14ac:dyDescent="0.25">
      <c r="A179" s="1"/>
      <c r="B179" s="112"/>
      <c r="C179" s="158"/>
      <c r="D179" s="2"/>
      <c r="E179" s="113" t="s">
        <v>24</v>
      </c>
      <c r="F179" s="132" t="s">
        <v>34</v>
      </c>
      <c r="G179" s="133">
        <v>0</v>
      </c>
    </row>
    <row r="180" spans="1:7" ht="51.6" customHeight="1" x14ac:dyDescent="0.25">
      <c r="A180" s="1"/>
      <c r="B180" s="112"/>
      <c r="C180" s="158"/>
      <c r="D180" s="2"/>
      <c r="E180" s="113" t="s">
        <v>61</v>
      </c>
      <c r="F180" s="132" t="s">
        <v>36</v>
      </c>
      <c r="G180" s="133">
        <v>0</v>
      </c>
    </row>
    <row r="181" spans="1:7" ht="51.6" customHeight="1" x14ac:dyDescent="0.25">
      <c r="A181" s="1"/>
      <c r="B181" s="112"/>
      <c r="C181" s="158"/>
      <c r="D181" s="2"/>
      <c r="E181" s="113" t="s">
        <v>62</v>
      </c>
      <c r="F181" s="132" t="s">
        <v>38</v>
      </c>
      <c r="G181" s="133">
        <v>0</v>
      </c>
    </row>
    <row r="182" spans="1:7" ht="51.6" customHeight="1" x14ac:dyDescent="0.25">
      <c r="A182" s="1"/>
      <c r="B182" s="112"/>
      <c r="C182" s="158"/>
      <c r="D182" s="2"/>
      <c r="E182" s="113" t="s">
        <v>63</v>
      </c>
      <c r="F182" s="132" t="s">
        <v>40</v>
      </c>
      <c r="G182" s="133">
        <v>0</v>
      </c>
    </row>
    <row r="183" spans="1:7" ht="51.6" customHeight="1" x14ac:dyDescent="0.25">
      <c r="A183" s="1"/>
      <c r="B183" s="112"/>
      <c r="C183" s="158"/>
      <c r="D183" s="2"/>
      <c r="E183" s="113" t="s">
        <v>64</v>
      </c>
      <c r="F183" s="132" t="s">
        <v>42</v>
      </c>
      <c r="G183" s="133">
        <f>406275000+20550000-406402500</f>
        <v>20422500</v>
      </c>
    </row>
    <row r="184" spans="1:7" ht="51.6" customHeight="1" x14ac:dyDescent="0.25">
      <c r="A184" s="1"/>
      <c r="B184" s="112"/>
      <c r="C184" s="158"/>
      <c r="D184" s="2"/>
      <c r="E184" s="113" t="s">
        <v>65</v>
      </c>
      <c r="F184" s="132" t="s">
        <v>45</v>
      </c>
      <c r="G184" s="133">
        <f>279464000-84758760-154713750</f>
        <v>39991490</v>
      </c>
    </row>
    <row r="185" spans="1:7" ht="51.6" customHeight="1" x14ac:dyDescent="0.25">
      <c r="A185" s="1"/>
      <c r="B185" s="112"/>
      <c r="C185" s="158"/>
      <c r="D185" s="2"/>
      <c r="E185" s="174" t="s">
        <v>66</v>
      </c>
      <c r="F185" s="175" t="s">
        <v>46</v>
      </c>
      <c r="G185" s="176">
        <f>50471132+130560000-75501000</f>
        <v>105530132</v>
      </c>
    </row>
    <row r="186" spans="1:7" ht="51.6" customHeight="1" x14ac:dyDescent="0.25">
      <c r="A186" s="1"/>
      <c r="B186" s="112"/>
      <c r="C186" s="158"/>
      <c r="D186" s="2"/>
      <c r="E186" s="1"/>
      <c r="F186" s="112"/>
      <c r="G186" s="169"/>
    </row>
    <row r="187" spans="1:7" ht="51.6" customHeight="1" x14ac:dyDescent="0.25">
      <c r="A187" s="1"/>
      <c r="B187" s="112"/>
      <c r="C187" s="158"/>
      <c r="D187" s="2"/>
      <c r="E187" s="111"/>
      <c r="F187" s="2" t="s">
        <v>108</v>
      </c>
      <c r="G187" s="116"/>
    </row>
    <row r="188" spans="1:7" ht="51.6" customHeight="1" x14ac:dyDescent="0.25">
      <c r="A188" s="1"/>
      <c r="B188" s="112"/>
      <c r="C188" s="158"/>
      <c r="D188" s="2"/>
      <c r="E188" s="169" t="s">
        <v>68</v>
      </c>
      <c r="F188" s="169"/>
      <c r="G188" s="169" t="s">
        <v>69</v>
      </c>
    </row>
    <row r="189" spans="1:7" ht="24.95" customHeight="1" x14ac:dyDescent="0.25">
      <c r="A189" s="1"/>
      <c r="B189" s="112"/>
      <c r="C189" s="158"/>
      <c r="D189" s="2"/>
      <c r="E189" s="177"/>
      <c r="F189" s="112"/>
      <c r="G189" s="169"/>
    </row>
    <row r="190" spans="1:7" ht="24.95" customHeight="1" x14ac:dyDescent="0.25">
      <c r="A190" s="1"/>
      <c r="B190" s="112"/>
      <c r="C190" s="158"/>
      <c r="D190" s="2"/>
      <c r="E190" s="178" t="s">
        <v>70</v>
      </c>
      <c r="F190" s="179"/>
      <c r="G190" s="180" t="s">
        <v>71</v>
      </c>
    </row>
    <row r="191" spans="1:7" ht="24.95" customHeight="1" x14ac:dyDescent="0.25">
      <c r="A191" s="181"/>
      <c r="B191" s="182"/>
      <c r="C191" s="183"/>
      <c r="D191" s="184"/>
      <c r="E191" s="181"/>
      <c r="F191" s="182"/>
      <c r="G191" s="191"/>
    </row>
    <row r="192" spans="1:7" ht="24.95" customHeight="1" x14ac:dyDescent="0.25">
      <c r="A192" s="181"/>
      <c r="B192" s="182"/>
      <c r="C192" s="183"/>
      <c r="D192" s="184"/>
      <c r="E192" s="181"/>
      <c r="F192" s="182"/>
      <c r="G192" s="191"/>
    </row>
    <row r="193" spans="1:8" ht="24.95" customHeight="1" x14ac:dyDescent="0.25">
      <c r="A193" s="181"/>
      <c r="B193" s="182"/>
      <c r="C193" s="183"/>
      <c r="D193" s="184"/>
      <c r="E193" s="181"/>
      <c r="F193" s="182"/>
      <c r="G193" s="191"/>
    </row>
    <row r="194" spans="1:8" ht="24.95" customHeight="1" x14ac:dyDescent="0.25">
      <c r="A194" s="181"/>
      <c r="B194" s="182"/>
      <c r="C194" s="183"/>
      <c r="D194" s="184"/>
      <c r="E194" s="181"/>
      <c r="F194" s="182"/>
      <c r="G194" s="191"/>
    </row>
    <row r="195" spans="1:8" ht="24.95" customHeight="1" x14ac:dyDescent="0.25">
      <c r="A195" s="181"/>
      <c r="B195" s="182"/>
      <c r="C195" s="183"/>
      <c r="D195" s="184"/>
      <c r="E195" s="181"/>
      <c r="F195" s="182"/>
      <c r="G195" s="191"/>
    </row>
    <row r="196" spans="1:8" ht="24.95" customHeight="1" x14ac:dyDescent="0.25">
      <c r="A196" s="181"/>
      <c r="B196" s="182"/>
      <c r="C196" s="183"/>
      <c r="D196" s="184"/>
      <c r="E196" s="181"/>
      <c r="F196" s="182"/>
      <c r="G196" s="191"/>
    </row>
    <row r="197" spans="1:8" ht="24.95" customHeight="1" x14ac:dyDescent="0.25">
      <c r="A197" s="181"/>
      <c r="B197" s="182"/>
      <c r="C197" s="183"/>
      <c r="D197" s="184"/>
      <c r="E197" s="181"/>
      <c r="F197" s="182"/>
      <c r="G197" s="191"/>
    </row>
    <row r="198" spans="1:8" ht="24.95" customHeight="1" x14ac:dyDescent="0.25">
      <c r="A198" s="181"/>
      <c r="B198" s="182"/>
      <c r="C198" s="183"/>
      <c r="D198" s="184"/>
      <c r="E198" s="181"/>
      <c r="F198" s="182"/>
      <c r="G198" s="191"/>
    </row>
    <row r="199" spans="1:8" ht="24.95" customHeight="1" x14ac:dyDescent="0.25">
      <c r="A199" s="181"/>
      <c r="B199" s="182"/>
      <c r="C199" s="183"/>
      <c r="D199" s="184"/>
      <c r="E199" s="181"/>
      <c r="F199" s="182"/>
      <c r="G199" s="191"/>
    </row>
    <row r="200" spans="1:8" ht="24.95" customHeight="1" x14ac:dyDescent="0.25">
      <c r="A200" s="181"/>
      <c r="B200" s="182"/>
      <c r="C200" s="183"/>
      <c r="D200" s="184"/>
      <c r="E200" s="181"/>
      <c r="F200" s="182"/>
      <c r="G200" s="191"/>
      <c r="H200" s="57"/>
    </row>
    <row r="201" spans="1:8" ht="24.95" customHeight="1" x14ac:dyDescent="0.25">
      <c r="A201" s="181"/>
      <c r="B201" s="182"/>
      <c r="C201" s="183"/>
      <c r="D201" s="184"/>
      <c r="E201" s="181"/>
      <c r="F201" s="182"/>
      <c r="G201" s="191"/>
      <c r="H201" s="57"/>
    </row>
    <row r="202" spans="1:8" ht="24.95" customHeight="1" x14ac:dyDescent="0.25">
      <c r="A202" s="1" t="s">
        <v>0</v>
      </c>
      <c r="B202" s="2"/>
      <c r="C202" s="2"/>
      <c r="D202" s="2"/>
      <c r="E202" s="2"/>
      <c r="F202" s="2"/>
      <c r="G202" s="2"/>
      <c r="H202" s="57"/>
    </row>
    <row r="203" spans="1:8" ht="24.95" customHeight="1" x14ac:dyDescent="0.3">
      <c r="A203" s="92" t="s">
        <v>109</v>
      </c>
      <c r="B203" s="92"/>
      <c r="C203" s="92"/>
      <c r="D203" s="92"/>
      <c r="E203" s="92"/>
      <c r="F203" s="92"/>
      <c r="G203" s="92"/>
      <c r="H203" s="57"/>
    </row>
    <row r="204" spans="1:8" ht="24.95" customHeight="1" x14ac:dyDescent="0.3">
      <c r="A204" s="94"/>
      <c r="B204" s="94"/>
      <c r="C204" s="94"/>
      <c r="D204" s="94"/>
      <c r="E204" s="94"/>
      <c r="F204" s="94"/>
      <c r="G204" s="94"/>
      <c r="H204" s="57"/>
    </row>
    <row r="205" spans="1:8" ht="24.95" customHeight="1" x14ac:dyDescent="0.25">
      <c r="A205" s="97" t="s">
        <v>2</v>
      </c>
      <c r="B205" s="98" t="s">
        <v>3</v>
      </c>
      <c r="C205" s="99">
        <f>SUM(C206:C218)</f>
        <v>552170060</v>
      </c>
      <c r="D205" s="2"/>
      <c r="E205" s="97" t="s">
        <v>2</v>
      </c>
      <c r="F205" s="100" t="s">
        <v>4</v>
      </c>
      <c r="G205" s="101">
        <f>SUM(G206:G210)</f>
        <v>1986397792.0000002</v>
      </c>
      <c r="H205" s="57"/>
    </row>
    <row r="206" spans="1:8" ht="24.95" customHeight="1" x14ac:dyDescent="0.25">
      <c r="A206" s="104">
        <v>1</v>
      </c>
      <c r="B206" s="105" t="s">
        <v>5</v>
      </c>
      <c r="C206" s="106">
        <v>25247353</v>
      </c>
      <c r="D206" s="2"/>
      <c r="E206" s="128">
        <v>1</v>
      </c>
      <c r="F206" s="108" t="s">
        <v>101</v>
      </c>
      <c r="G206" s="109">
        <f>2021862093*15%+114163-80892000</f>
        <v>222501476.94999999</v>
      </c>
      <c r="H206" s="57"/>
    </row>
    <row r="207" spans="1:8" ht="24.95" customHeight="1" x14ac:dyDescent="0.25">
      <c r="A207" s="113">
        <v>2</v>
      </c>
      <c r="B207" s="114" t="s">
        <v>7</v>
      </c>
      <c r="C207" s="115">
        <v>48265143</v>
      </c>
      <c r="D207" s="2"/>
      <c r="E207" s="113">
        <v>2</v>
      </c>
      <c r="F207" s="108" t="s">
        <v>102</v>
      </c>
      <c r="G207" s="109">
        <f>2021862093*40%+16962720</f>
        <v>825707557.20000005</v>
      </c>
      <c r="H207" s="57"/>
    </row>
    <row r="208" spans="1:8" ht="24.95" customHeight="1" x14ac:dyDescent="0.25">
      <c r="A208" s="113">
        <v>3</v>
      </c>
      <c r="B208" s="114" t="s">
        <v>9</v>
      </c>
      <c r="C208" s="115">
        <v>78376234</v>
      </c>
      <c r="D208" s="2"/>
      <c r="E208" s="113">
        <v>3</v>
      </c>
      <c r="F208" s="108" t="s">
        <v>110</v>
      </c>
      <c r="G208" s="109">
        <f>2021862093*1%+27245676</f>
        <v>47464296.93</v>
      </c>
      <c r="H208" s="57"/>
    </row>
    <row r="209" spans="1:8" ht="24.95" customHeight="1" x14ac:dyDescent="0.25">
      <c r="A209" s="113">
        <v>4</v>
      </c>
      <c r="B209" s="114" t="s">
        <v>11</v>
      </c>
      <c r="C209" s="115">
        <v>335343000</v>
      </c>
      <c r="D209" s="2"/>
      <c r="E209" s="113">
        <v>4</v>
      </c>
      <c r="F209" s="188" t="s">
        <v>74</v>
      </c>
      <c r="G209" s="109">
        <f>2021862093*5%+1105140</f>
        <v>102198244.65000001</v>
      </c>
      <c r="H209" s="57"/>
    </row>
    <row r="210" spans="1:8" ht="24.95" customHeight="1" x14ac:dyDescent="0.25">
      <c r="A210" s="113">
        <v>5</v>
      </c>
      <c r="B210" s="114" t="s">
        <v>80</v>
      </c>
      <c r="C210" s="115">
        <v>0</v>
      </c>
      <c r="D210" s="2"/>
      <c r="E210" s="152">
        <v>5</v>
      </c>
      <c r="F210" s="95" t="s">
        <v>75</v>
      </c>
      <c r="G210" s="96">
        <f>2021862093*39%</f>
        <v>788526216.26999998</v>
      </c>
      <c r="H210" s="57"/>
    </row>
    <row r="211" spans="1:8" ht="24.95" customHeight="1" x14ac:dyDescent="0.25">
      <c r="A211" s="113">
        <v>6</v>
      </c>
      <c r="B211" s="114" t="s">
        <v>15</v>
      </c>
      <c r="C211" s="115">
        <v>18400000</v>
      </c>
      <c r="D211" s="2"/>
      <c r="E211" s="122"/>
      <c r="F211" s="123" t="s">
        <v>16</v>
      </c>
      <c r="G211" s="101">
        <f>SUM(G212:G226)</f>
        <v>1892190755</v>
      </c>
      <c r="H211" s="57"/>
    </row>
    <row r="212" spans="1:8" ht="24.95" customHeight="1" x14ac:dyDescent="0.25">
      <c r="A212" s="113"/>
      <c r="B212" s="114"/>
      <c r="C212" s="127"/>
      <c r="D212" s="2"/>
      <c r="E212" s="128">
        <v>1</v>
      </c>
      <c r="F212" s="129" t="s">
        <v>17</v>
      </c>
      <c r="G212" s="130">
        <v>879991752</v>
      </c>
      <c r="H212" s="57"/>
    </row>
    <row r="213" spans="1:8" ht="24.95" customHeight="1" x14ac:dyDescent="0.25">
      <c r="A213" s="131">
        <v>7</v>
      </c>
      <c r="B213" s="114" t="s">
        <v>18</v>
      </c>
      <c r="C213" s="115">
        <v>22212</v>
      </c>
      <c r="D213" s="2"/>
      <c r="E213" s="113">
        <v>2</v>
      </c>
      <c r="F213" s="132" t="s">
        <v>19</v>
      </c>
      <c r="G213" s="133">
        <v>266771038</v>
      </c>
      <c r="H213" s="57"/>
    </row>
    <row r="214" spans="1:8" ht="24.95" customHeight="1" x14ac:dyDescent="0.25">
      <c r="A214" s="113">
        <v>8</v>
      </c>
      <c r="B214" s="114" t="s">
        <v>20</v>
      </c>
      <c r="C214" s="127">
        <v>0</v>
      </c>
      <c r="D214" s="2"/>
      <c r="E214" s="113">
        <v>3</v>
      </c>
      <c r="F214" s="114" t="s">
        <v>21</v>
      </c>
      <c r="G214" s="133">
        <v>38162277</v>
      </c>
      <c r="H214" s="57"/>
    </row>
    <row r="215" spans="1:8" ht="24.95" customHeight="1" x14ac:dyDescent="0.25">
      <c r="A215" s="113"/>
      <c r="B215" s="114"/>
      <c r="C215" s="127"/>
      <c r="D215" s="2"/>
      <c r="E215" s="113">
        <v>4</v>
      </c>
      <c r="F215" s="132" t="s">
        <v>23</v>
      </c>
      <c r="G215" s="133">
        <v>271840668</v>
      </c>
      <c r="H215" s="57"/>
    </row>
    <row r="216" spans="1:8" ht="24.95" customHeight="1" x14ac:dyDescent="0.25">
      <c r="A216" s="113">
        <v>9</v>
      </c>
      <c r="B216" s="136" t="s">
        <v>22</v>
      </c>
      <c r="C216" s="137" t="s">
        <v>103</v>
      </c>
      <c r="D216" s="2"/>
      <c r="E216" s="113">
        <v>5</v>
      </c>
      <c r="F216" s="132" t="s">
        <v>26</v>
      </c>
      <c r="G216" s="133">
        <v>99202071</v>
      </c>
      <c r="H216" s="57"/>
    </row>
    <row r="217" spans="1:8" ht="24.95" customHeight="1" x14ac:dyDescent="0.25">
      <c r="A217" s="113" t="s">
        <v>24</v>
      </c>
      <c r="B217" s="141" t="s">
        <v>25</v>
      </c>
      <c r="C217" s="115">
        <v>16120518</v>
      </c>
      <c r="D217" s="2"/>
      <c r="E217" s="113">
        <v>6</v>
      </c>
      <c r="F217" s="145" t="s">
        <v>29</v>
      </c>
      <c r="G217" s="133">
        <v>140591572</v>
      </c>
      <c r="H217" s="57"/>
    </row>
    <row r="218" spans="1:8" ht="40.35" customHeight="1" x14ac:dyDescent="0.25">
      <c r="A218" s="152" t="s">
        <v>61</v>
      </c>
      <c r="B218" s="192" t="s">
        <v>104</v>
      </c>
      <c r="C218" s="193">
        <v>30395600</v>
      </c>
      <c r="D218" s="2"/>
      <c r="E218" s="113">
        <v>7</v>
      </c>
      <c r="F218" s="114" t="s">
        <v>31</v>
      </c>
      <c r="G218" s="133">
        <v>25560980</v>
      </c>
      <c r="H218" s="57"/>
    </row>
    <row r="219" spans="1:8" ht="24.95" customHeight="1" x14ac:dyDescent="0.25">
      <c r="A219" s="147"/>
      <c r="B219" s="192"/>
      <c r="C219" s="149"/>
      <c r="D219" s="2"/>
      <c r="E219" s="113">
        <v>8</v>
      </c>
      <c r="F219" s="132" t="s">
        <v>32</v>
      </c>
      <c r="G219" s="133">
        <v>6059863</v>
      </c>
      <c r="H219" s="57"/>
    </row>
    <row r="220" spans="1:8" ht="24.95" customHeight="1" x14ac:dyDescent="0.25">
      <c r="A220" s="111" t="s">
        <v>33</v>
      </c>
      <c r="B220" s="112"/>
      <c r="C220" s="2"/>
      <c r="D220" s="2"/>
      <c r="E220" s="113">
        <v>9</v>
      </c>
      <c r="F220" s="132" t="s">
        <v>34</v>
      </c>
      <c r="G220" s="133">
        <v>28076653</v>
      </c>
      <c r="H220" s="57"/>
    </row>
    <row r="221" spans="1:8" ht="24.95" customHeight="1" x14ac:dyDescent="0.25">
      <c r="A221" s="112" t="s">
        <v>35</v>
      </c>
      <c r="B221" s="112"/>
      <c r="C221" s="116">
        <v>2336932</v>
      </c>
      <c r="D221" s="2"/>
      <c r="E221" s="113">
        <v>10</v>
      </c>
      <c r="F221" s="132" t="s">
        <v>36</v>
      </c>
      <c r="G221" s="133">
        <v>0</v>
      </c>
      <c r="H221" s="57"/>
    </row>
    <row r="222" spans="1:8" ht="24.95" customHeight="1" x14ac:dyDescent="0.25">
      <c r="A222" s="2" t="s">
        <v>37</v>
      </c>
      <c r="B222" s="1"/>
      <c r="C222" s="116">
        <v>378500339</v>
      </c>
      <c r="D222" s="2"/>
      <c r="E222" s="113">
        <v>11</v>
      </c>
      <c r="F222" s="132" t="s">
        <v>38</v>
      </c>
      <c r="G222" s="133">
        <v>18463540</v>
      </c>
      <c r="H222" s="57"/>
    </row>
    <row r="223" spans="1:8" ht="24.95" customHeight="1" x14ac:dyDescent="0.25">
      <c r="A223" s="2" t="s">
        <v>39</v>
      </c>
      <c r="B223" s="1"/>
      <c r="C223" s="116">
        <v>1477300202</v>
      </c>
      <c r="D223" s="2"/>
      <c r="E223" s="113">
        <v>12</v>
      </c>
      <c r="F223" s="132" t="s">
        <v>40</v>
      </c>
      <c r="G223" s="133">
        <v>38711510</v>
      </c>
      <c r="H223" s="57"/>
    </row>
    <row r="224" spans="1:8" ht="24.95" customHeight="1" x14ac:dyDescent="0.25">
      <c r="A224" s="120" t="s">
        <v>41</v>
      </c>
      <c r="B224" s="120"/>
      <c r="C224" s="121">
        <v>2651145766</v>
      </c>
      <c r="D224" s="2"/>
      <c r="E224" s="113">
        <v>13</v>
      </c>
      <c r="F224" s="132" t="s">
        <v>42</v>
      </c>
      <c r="G224" s="133">
        <v>54911613</v>
      </c>
      <c r="H224" s="57"/>
    </row>
    <row r="225" spans="1:8" ht="24.95" customHeight="1" x14ac:dyDescent="0.25">
      <c r="A225" s="124" t="s">
        <v>44</v>
      </c>
      <c r="B225" s="125"/>
      <c r="C225" s="101">
        <f>SUM(C221:C224)</f>
        <v>4509283239</v>
      </c>
      <c r="D225" s="2"/>
      <c r="E225" s="113">
        <v>14</v>
      </c>
      <c r="F225" s="132" t="s">
        <v>45</v>
      </c>
      <c r="G225" s="133">
        <v>20711289</v>
      </c>
      <c r="H225" s="57"/>
    </row>
    <row r="226" spans="1:8" ht="24.95" customHeight="1" x14ac:dyDescent="0.25">
      <c r="A226" s="111"/>
      <c r="B226" s="112"/>
      <c r="C226" s="116"/>
      <c r="D226" s="2"/>
      <c r="E226" s="152">
        <v>15</v>
      </c>
      <c r="F226" s="153" t="s">
        <v>46</v>
      </c>
      <c r="G226" s="154">
        <f>2622841+513088</f>
        <v>3135929</v>
      </c>
      <c r="H226" s="57"/>
    </row>
    <row r="227" spans="1:8" ht="24.95" customHeight="1" x14ac:dyDescent="0.25">
      <c r="A227" s="111" t="s">
        <v>47</v>
      </c>
      <c r="B227" s="112"/>
      <c r="C227" s="116"/>
      <c r="D227" s="2"/>
      <c r="E227" s="122"/>
      <c r="F227" s="123" t="s">
        <v>48</v>
      </c>
      <c r="G227" s="101">
        <f>G228+G229</f>
        <v>78524632</v>
      </c>
      <c r="H227" s="57"/>
    </row>
    <row r="228" spans="1:8" ht="24.95" customHeight="1" x14ac:dyDescent="0.25">
      <c r="A228" s="1" t="s">
        <v>49</v>
      </c>
      <c r="B228" s="112"/>
      <c r="C228" s="158">
        <f>C205</f>
        <v>552170060</v>
      </c>
      <c r="D228" s="2"/>
      <c r="E228" s="194">
        <v>1</v>
      </c>
      <c r="F228" s="195" t="s">
        <v>58</v>
      </c>
      <c r="G228" s="196">
        <v>28053500</v>
      </c>
      <c r="H228" s="57"/>
    </row>
    <row r="229" spans="1:8" ht="24.95" customHeight="1" x14ac:dyDescent="0.25">
      <c r="A229" s="163" t="s">
        <v>105</v>
      </c>
      <c r="B229" s="112"/>
      <c r="C229" s="169">
        <f>G205</f>
        <v>1986397792.0000002</v>
      </c>
      <c r="D229" s="2"/>
      <c r="E229" s="197">
        <v>2</v>
      </c>
      <c r="F229" s="198" t="s">
        <v>46</v>
      </c>
      <c r="G229" s="199">
        <f>49701500+769632</f>
        <v>50471132</v>
      </c>
      <c r="H229" s="57"/>
    </row>
    <row r="230" spans="1:8" ht="24.95" customHeight="1" x14ac:dyDescent="0.25">
      <c r="A230" s="167" t="s">
        <v>106</v>
      </c>
      <c r="B230" s="168"/>
      <c r="C230" s="169">
        <f>G211</f>
        <v>1892190755</v>
      </c>
      <c r="D230" s="2"/>
      <c r="E230" s="111"/>
      <c r="F230" s="2" t="s">
        <v>111</v>
      </c>
      <c r="G230" s="116"/>
      <c r="H230" s="57"/>
    </row>
    <row r="231" spans="1:8" ht="24.95" customHeight="1" x14ac:dyDescent="0.25">
      <c r="A231" s="164" t="s">
        <v>48</v>
      </c>
      <c r="B231" s="112"/>
      <c r="C231" s="169">
        <f>G227</f>
        <v>78524632</v>
      </c>
      <c r="D231" s="2"/>
      <c r="E231" s="169" t="s">
        <v>68</v>
      </c>
      <c r="F231" s="169"/>
      <c r="G231" s="169" t="s">
        <v>69</v>
      </c>
      <c r="H231" s="57"/>
    </row>
    <row r="232" spans="1:8" ht="24.95" customHeight="1" x14ac:dyDescent="0.25">
      <c r="A232" s="124" t="s">
        <v>44</v>
      </c>
      <c r="B232" s="125"/>
      <c r="C232" s="101">
        <f>SUM(C228:C231)</f>
        <v>4509283239</v>
      </c>
      <c r="D232" s="2"/>
      <c r="E232" s="177"/>
      <c r="F232" s="112"/>
      <c r="G232" s="169"/>
      <c r="H232" s="57"/>
    </row>
    <row r="233" spans="1:8" ht="24.95" customHeight="1" x14ac:dyDescent="0.25">
      <c r="A233" s="111"/>
      <c r="B233" s="112"/>
      <c r="C233" s="116"/>
      <c r="D233" s="2"/>
      <c r="E233" s="178" t="s">
        <v>70</v>
      </c>
      <c r="F233" s="179"/>
      <c r="G233" s="180" t="s">
        <v>71</v>
      </c>
      <c r="H233" s="57"/>
    </row>
    <row r="234" spans="1:8" ht="24.95" customHeight="1" x14ac:dyDescent="0.25">
      <c r="A234" s="181"/>
      <c r="B234" s="182"/>
      <c r="C234" s="183"/>
      <c r="D234" s="184"/>
      <c r="E234" s="181"/>
      <c r="F234" s="182"/>
      <c r="G234" s="191"/>
      <c r="H234" s="57"/>
    </row>
    <row r="235" spans="1:8" ht="24.95" customHeight="1" x14ac:dyDescent="0.25">
      <c r="A235" s="181"/>
      <c r="B235" s="182"/>
      <c r="C235" s="183"/>
      <c r="D235" s="184"/>
      <c r="E235" s="181"/>
      <c r="F235" s="182"/>
      <c r="G235" s="191"/>
      <c r="H235" s="57"/>
    </row>
    <row r="236" spans="1:8" ht="24.95" customHeight="1" x14ac:dyDescent="0.25">
      <c r="A236" s="181"/>
      <c r="B236" s="182"/>
      <c r="C236" s="183"/>
      <c r="D236" s="184"/>
      <c r="E236" s="181"/>
      <c r="F236" s="182"/>
      <c r="G236" s="191"/>
      <c r="H236" s="57"/>
    </row>
    <row r="237" spans="1:8" ht="24.95" customHeight="1" x14ac:dyDescent="0.25">
      <c r="A237" s="181"/>
      <c r="B237" s="182"/>
      <c r="C237" s="183"/>
      <c r="D237" s="184"/>
      <c r="E237" s="181"/>
      <c r="F237" s="182"/>
      <c r="G237" s="191"/>
      <c r="H237" s="57"/>
    </row>
    <row r="238" spans="1:8" ht="24.95" customHeight="1" x14ac:dyDescent="0.25">
      <c r="A238" s="181"/>
      <c r="B238" s="182"/>
      <c r="C238" s="183"/>
      <c r="D238" s="184"/>
      <c r="E238" s="181"/>
      <c r="F238" s="182"/>
      <c r="G238" s="191"/>
      <c r="H238" s="57"/>
    </row>
    <row r="239" spans="1:8" ht="24.95" customHeight="1" x14ac:dyDescent="0.25">
      <c r="A239" s="181"/>
      <c r="B239" s="182"/>
      <c r="C239" s="183"/>
      <c r="D239" s="184"/>
      <c r="E239" s="181"/>
      <c r="F239" s="182"/>
      <c r="G239" s="191"/>
      <c r="H239" s="57"/>
    </row>
    <row r="240" spans="1:8" ht="24.95" customHeight="1" x14ac:dyDescent="0.25">
      <c r="A240" s="181"/>
      <c r="B240" s="182"/>
      <c r="C240" s="183"/>
      <c r="D240" s="184"/>
      <c r="E240" s="181"/>
      <c r="F240" s="182"/>
      <c r="G240" s="191"/>
      <c r="H240" s="57"/>
    </row>
    <row r="241" spans="1:8" ht="24.95" customHeight="1" x14ac:dyDescent="0.25">
      <c r="A241" s="181"/>
      <c r="B241" s="182"/>
      <c r="C241" s="183"/>
      <c r="D241" s="184"/>
      <c r="E241" s="181"/>
      <c r="F241" s="182"/>
      <c r="G241" s="191"/>
      <c r="H241" s="57"/>
    </row>
    <row r="242" spans="1:8" ht="24.95" customHeight="1" x14ac:dyDescent="0.25">
      <c r="A242" s="181"/>
      <c r="B242" s="182"/>
      <c r="C242" s="183"/>
      <c r="D242" s="184"/>
      <c r="E242" s="181"/>
      <c r="F242" s="182"/>
      <c r="G242" s="191"/>
      <c r="H242" s="57"/>
    </row>
    <row r="243" spans="1:8" ht="24.95" customHeight="1" x14ac:dyDescent="0.25">
      <c r="A243" s="1" t="s">
        <v>0</v>
      </c>
      <c r="B243" s="2"/>
      <c r="C243" s="2"/>
      <c r="D243" s="2"/>
      <c r="E243" s="2"/>
      <c r="F243" s="2"/>
      <c r="G243" s="2"/>
      <c r="H243" s="57"/>
    </row>
    <row r="244" spans="1:8" ht="24.95" customHeight="1" x14ac:dyDescent="0.25">
      <c r="A244" s="200" t="s">
        <v>112</v>
      </c>
      <c r="B244" s="200"/>
      <c r="C244" s="200"/>
      <c r="D244" s="200"/>
      <c r="E244" s="200"/>
      <c r="F244" s="200"/>
      <c r="G244" s="200"/>
      <c r="H244" s="57"/>
    </row>
    <row r="245" spans="1:8" ht="24.95" customHeight="1" x14ac:dyDescent="0.3">
      <c r="A245" s="94"/>
      <c r="B245" s="94"/>
      <c r="C245" s="94"/>
      <c r="D245" s="94"/>
      <c r="E245" s="94"/>
      <c r="F245" s="94"/>
      <c r="G245" s="94"/>
      <c r="H245" s="57"/>
    </row>
    <row r="246" spans="1:8" ht="24.95" customHeight="1" x14ac:dyDescent="0.25">
      <c r="A246" s="97" t="s">
        <v>2</v>
      </c>
      <c r="B246" s="98" t="s">
        <v>113</v>
      </c>
      <c r="C246" s="201" t="s">
        <v>114</v>
      </c>
      <c r="D246" s="2"/>
      <c r="E246" s="97" t="s">
        <v>2</v>
      </c>
      <c r="F246" s="202" t="s">
        <v>115</v>
      </c>
      <c r="G246" s="201" t="s">
        <v>114</v>
      </c>
      <c r="H246" s="57"/>
    </row>
    <row r="247" spans="1:8" ht="24.95" customHeight="1" x14ac:dyDescent="0.25">
      <c r="A247" s="104" t="s">
        <v>50</v>
      </c>
      <c r="B247" s="105" t="s">
        <v>5</v>
      </c>
      <c r="C247" s="106">
        <v>14210553</v>
      </c>
      <c r="D247" s="2"/>
      <c r="E247" s="104" t="s">
        <v>50</v>
      </c>
      <c r="F247" s="159" t="s">
        <v>17</v>
      </c>
      <c r="G247" s="160">
        <v>930174431</v>
      </c>
      <c r="H247" s="57"/>
    </row>
    <row r="248" spans="1:8" ht="24.95" customHeight="1" x14ac:dyDescent="0.25">
      <c r="A248" s="113" t="s">
        <v>51</v>
      </c>
      <c r="B248" s="114" t="s">
        <v>7</v>
      </c>
      <c r="C248" s="115">
        <v>45332391</v>
      </c>
      <c r="D248" s="2"/>
      <c r="E248" s="113" t="s">
        <v>51</v>
      </c>
      <c r="F248" s="132" t="s">
        <v>19</v>
      </c>
      <c r="G248" s="133">
        <v>253867511</v>
      </c>
      <c r="H248" s="57"/>
    </row>
    <row r="249" spans="1:8" ht="24.95" customHeight="1" x14ac:dyDescent="0.25">
      <c r="A249" s="113" t="s">
        <v>52</v>
      </c>
      <c r="B249" s="114" t="s">
        <v>9</v>
      </c>
      <c r="C249" s="115">
        <v>61468734</v>
      </c>
      <c r="D249" s="2"/>
      <c r="E249" s="113" t="s">
        <v>52</v>
      </c>
      <c r="F249" s="114" t="s">
        <v>21</v>
      </c>
      <c r="G249" s="133">
        <v>44370285</v>
      </c>
      <c r="H249" s="57"/>
    </row>
    <row r="250" spans="1:8" ht="24.95" customHeight="1" x14ac:dyDescent="0.25">
      <c r="A250" s="113" t="s">
        <v>53</v>
      </c>
      <c r="B250" s="114" t="s">
        <v>11</v>
      </c>
      <c r="C250" s="115">
        <v>277759000</v>
      </c>
      <c r="D250" s="2"/>
      <c r="E250" s="113" t="s">
        <v>53</v>
      </c>
      <c r="F250" s="132" t="s">
        <v>23</v>
      </c>
      <c r="G250" s="133">
        <v>142220293</v>
      </c>
      <c r="H250" s="57"/>
    </row>
    <row r="251" spans="1:8" ht="24.95" customHeight="1" x14ac:dyDescent="0.25">
      <c r="A251" s="113" t="s">
        <v>54</v>
      </c>
      <c r="B251" s="114" t="s">
        <v>80</v>
      </c>
      <c r="C251" s="115">
        <v>583</v>
      </c>
      <c r="D251" s="2"/>
      <c r="E251" s="113" t="s">
        <v>54</v>
      </c>
      <c r="F251" s="132" t="s">
        <v>26</v>
      </c>
      <c r="G251" s="133">
        <v>67176166</v>
      </c>
      <c r="H251" s="57"/>
    </row>
    <row r="252" spans="1:8" ht="24.95" customHeight="1" x14ac:dyDescent="0.25">
      <c r="A252" s="113" t="s">
        <v>55</v>
      </c>
      <c r="B252" s="114" t="s">
        <v>116</v>
      </c>
      <c r="C252" s="127" t="s">
        <v>117</v>
      </c>
      <c r="D252" s="2"/>
      <c r="E252" s="113" t="s">
        <v>55</v>
      </c>
      <c r="F252" s="145" t="s">
        <v>56</v>
      </c>
      <c r="G252" s="133">
        <v>133005177</v>
      </c>
      <c r="H252" s="57"/>
    </row>
    <row r="253" spans="1:8" ht="24.95" customHeight="1" x14ac:dyDescent="0.25">
      <c r="A253" s="113" t="s">
        <v>57</v>
      </c>
      <c r="B253" s="114" t="s">
        <v>118</v>
      </c>
      <c r="C253" s="127" t="s">
        <v>119</v>
      </c>
      <c r="D253" s="2"/>
      <c r="E253" s="113" t="s">
        <v>57</v>
      </c>
      <c r="F253" s="170" t="s">
        <v>58</v>
      </c>
      <c r="G253" s="133">
        <v>1600000</v>
      </c>
      <c r="H253" s="57"/>
    </row>
    <row r="254" spans="1:8" ht="24.95" customHeight="1" x14ac:dyDescent="0.25">
      <c r="A254" s="113" t="s">
        <v>59</v>
      </c>
      <c r="B254" s="114" t="s">
        <v>120</v>
      </c>
      <c r="C254" s="115">
        <v>26629</v>
      </c>
      <c r="D254" s="2"/>
      <c r="E254" s="113" t="s">
        <v>59</v>
      </c>
      <c r="F254" s="114" t="s">
        <v>31</v>
      </c>
      <c r="G254" s="133">
        <v>30029780</v>
      </c>
      <c r="H254" s="57"/>
    </row>
    <row r="255" spans="1:8" ht="24.95" customHeight="1" x14ac:dyDescent="0.25">
      <c r="A255" s="113" t="s">
        <v>60</v>
      </c>
      <c r="B255" s="114" t="s">
        <v>121</v>
      </c>
      <c r="C255" s="127" t="s">
        <v>117</v>
      </c>
      <c r="D255" s="2"/>
      <c r="E255" s="113" t="s">
        <v>60</v>
      </c>
      <c r="F255" s="132" t="s">
        <v>32</v>
      </c>
      <c r="G255" s="133">
        <v>19966012</v>
      </c>
      <c r="H255" s="57"/>
    </row>
    <row r="256" spans="1:8" ht="24.95" customHeight="1" x14ac:dyDescent="0.25">
      <c r="A256" s="113" t="s">
        <v>24</v>
      </c>
      <c r="B256" s="114" t="s">
        <v>122</v>
      </c>
      <c r="C256" s="127" t="s">
        <v>117</v>
      </c>
      <c r="D256" s="2"/>
      <c r="E256" s="113" t="s">
        <v>24</v>
      </c>
      <c r="F256" s="132" t="s">
        <v>34</v>
      </c>
      <c r="G256" s="133">
        <v>27313053</v>
      </c>
      <c r="H256" s="57"/>
    </row>
    <row r="257" spans="1:8" ht="24.95" customHeight="1" x14ac:dyDescent="0.25">
      <c r="A257" s="113" t="s">
        <v>61</v>
      </c>
      <c r="B257" s="136" t="s">
        <v>22</v>
      </c>
      <c r="C257" s="115">
        <v>2961176</v>
      </c>
      <c r="D257" s="2"/>
      <c r="E257" s="113" t="s">
        <v>61</v>
      </c>
      <c r="F257" s="132" t="s">
        <v>36</v>
      </c>
      <c r="G257" s="133">
        <v>4693970</v>
      </c>
      <c r="H257" s="57"/>
    </row>
    <row r="258" spans="1:8" ht="24.95" customHeight="1" x14ac:dyDescent="0.25">
      <c r="A258" s="113" t="s">
        <v>62</v>
      </c>
      <c r="B258" s="141" t="s">
        <v>25</v>
      </c>
      <c r="C258" s="115">
        <v>4440000</v>
      </c>
      <c r="D258" s="2"/>
      <c r="E258" s="113" t="s">
        <v>62</v>
      </c>
      <c r="F258" s="132" t="s">
        <v>38</v>
      </c>
      <c r="G258" s="133">
        <v>53894720</v>
      </c>
      <c r="H258" s="57"/>
    </row>
    <row r="259" spans="1:8" ht="24.95" customHeight="1" x14ac:dyDescent="0.25">
      <c r="A259" s="174" t="s">
        <v>63</v>
      </c>
      <c r="B259" s="189" t="s">
        <v>123</v>
      </c>
      <c r="C259" s="190">
        <v>18515500</v>
      </c>
      <c r="D259" s="2"/>
      <c r="E259" s="113" t="s">
        <v>63</v>
      </c>
      <c r="F259" s="132" t="s">
        <v>40</v>
      </c>
      <c r="G259" s="133">
        <v>38711510</v>
      </c>
      <c r="H259" s="57"/>
    </row>
    <row r="260" spans="1:8" ht="24.95" customHeight="1" x14ac:dyDescent="0.25">
      <c r="A260" s="203"/>
      <c r="B260" s="204" t="s">
        <v>124</v>
      </c>
      <c r="C260" s="205">
        <f>SUM(C247:C259)</f>
        <v>424714566</v>
      </c>
      <c r="D260" s="2"/>
      <c r="E260" s="113" t="s">
        <v>64</v>
      </c>
      <c r="F260" s="132" t="s">
        <v>42</v>
      </c>
      <c r="G260" s="133">
        <v>2425354</v>
      </c>
      <c r="H260" s="57"/>
    </row>
    <row r="261" spans="1:8" ht="24.95" customHeight="1" x14ac:dyDescent="0.3">
      <c r="A261" s="163" t="s">
        <v>4</v>
      </c>
      <c r="B261" s="206"/>
      <c r="C261" s="102">
        <f>SUM(C262:C265)</f>
        <v>236153649</v>
      </c>
      <c r="D261" s="2"/>
      <c r="E261" s="113" t="s">
        <v>65</v>
      </c>
      <c r="F261" s="132" t="s">
        <v>45</v>
      </c>
      <c r="G261" s="133">
        <v>3339580</v>
      </c>
      <c r="H261" s="57"/>
    </row>
    <row r="262" spans="1:8" ht="24.95" customHeight="1" x14ac:dyDescent="0.25">
      <c r="A262" s="108" t="s">
        <v>125</v>
      </c>
      <c r="B262" s="206"/>
      <c r="C262" s="110">
        <v>-1975837</v>
      </c>
      <c r="D262" s="2"/>
      <c r="E262" s="174" t="s">
        <v>66</v>
      </c>
      <c r="F262" s="175" t="s">
        <v>46</v>
      </c>
      <c r="G262" s="176">
        <v>52324341</v>
      </c>
      <c r="H262" s="57"/>
    </row>
    <row r="263" spans="1:8" ht="24.95" customHeight="1" x14ac:dyDescent="0.25">
      <c r="A263" s="108" t="s">
        <v>126</v>
      </c>
      <c r="B263" s="207"/>
      <c r="C263" s="110">
        <v>132162670</v>
      </c>
      <c r="D263" s="2"/>
      <c r="E263" s="124"/>
      <c r="F263" s="208" t="s">
        <v>127</v>
      </c>
      <c r="G263" s="101">
        <f>SUM(G247:G262)</f>
        <v>1805112183</v>
      </c>
      <c r="H263" s="57"/>
    </row>
    <row r="264" spans="1:8" ht="24.95" customHeight="1" x14ac:dyDescent="0.25">
      <c r="A264" s="108" t="s">
        <v>128</v>
      </c>
      <c r="B264" s="207"/>
      <c r="C264" s="110">
        <v>27245676</v>
      </c>
      <c r="D264" s="2"/>
      <c r="E264" s="1" t="s">
        <v>33</v>
      </c>
      <c r="F264" s="112"/>
      <c r="G264" s="2"/>
      <c r="H264" s="57"/>
    </row>
    <row r="265" spans="1:8" ht="24.95" customHeight="1" x14ac:dyDescent="0.25">
      <c r="A265" s="188" t="s">
        <v>129</v>
      </c>
      <c r="B265" s="206"/>
      <c r="C265" s="110">
        <v>78721140</v>
      </c>
      <c r="D265" s="2"/>
      <c r="E265" s="112" t="s">
        <v>130</v>
      </c>
      <c r="F265" s="112"/>
      <c r="G265" s="116">
        <v>182548427</v>
      </c>
      <c r="H265" s="57"/>
    </row>
    <row r="266" spans="1:8" ht="24.95" customHeight="1" x14ac:dyDescent="0.25">
      <c r="A266" s="111"/>
      <c r="B266" s="112"/>
      <c r="C266" s="116"/>
      <c r="D266" s="2"/>
      <c r="E266" s="2" t="s">
        <v>131</v>
      </c>
      <c r="F266" s="1"/>
      <c r="G266" s="116">
        <v>1141213220</v>
      </c>
      <c r="H266" s="57"/>
    </row>
    <row r="267" spans="1:8" ht="24.95" customHeight="1" x14ac:dyDescent="0.25">
      <c r="A267" s="1"/>
      <c r="B267" s="112"/>
      <c r="C267" s="158"/>
      <c r="D267" s="2"/>
      <c r="E267" s="2" t="s">
        <v>132</v>
      </c>
      <c r="F267" s="1"/>
      <c r="G267" s="116">
        <v>153882019</v>
      </c>
      <c r="H267" s="57"/>
    </row>
    <row r="268" spans="1:8" ht="24.95" customHeight="1" x14ac:dyDescent="0.25">
      <c r="A268" s="163"/>
      <c r="B268" s="112"/>
      <c r="C268" s="169"/>
      <c r="D268" s="2"/>
      <c r="E268" s="120" t="s">
        <v>133</v>
      </c>
      <c r="F268" s="120"/>
      <c r="G268" s="121">
        <v>988336732</v>
      </c>
      <c r="H268" s="57"/>
    </row>
    <row r="269" spans="1:8" ht="24.95" customHeight="1" x14ac:dyDescent="0.25">
      <c r="A269" s="177"/>
      <c r="B269" s="112"/>
      <c r="C269" s="169"/>
      <c r="D269" s="2"/>
      <c r="E269" s="1" t="s">
        <v>44</v>
      </c>
      <c r="F269" s="112"/>
      <c r="G269" s="169">
        <f>SUM(G265:G268)</f>
        <v>2465980398</v>
      </c>
      <c r="H269" s="57"/>
    </row>
    <row r="270" spans="1:8" ht="24.95" customHeight="1" x14ac:dyDescent="0.25">
      <c r="A270" s="1"/>
      <c r="B270" s="112"/>
      <c r="C270" s="169"/>
      <c r="D270" s="2"/>
      <c r="E270" s="111" t="s">
        <v>47</v>
      </c>
      <c r="F270" s="112"/>
      <c r="G270" s="116"/>
      <c r="H270" s="57"/>
    </row>
    <row r="271" spans="1:8" ht="24.95" customHeight="1" x14ac:dyDescent="0.25">
      <c r="A271" s="209"/>
      <c r="B271" s="209"/>
      <c r="C271" s="121"/>
      <c r="D271" s="2"/>
      <c r="E271" s="1" t="s">
        <v>134</v>
      </c>
      <c r="F271" s="112"/>
      <c r="G271" s="158">
        <f>C260</f>
        <v>424714566</v>
      </c>
      <c r="H271" s="57"/>
    </row>
    <row r="272" spans="1:8" ht="24.95" customHeight="1" x14ac:dyDescent="0.25">
      <c r="A272" s="1"/>
      <c r="B272" s="112"/>
      <c r="C272" s="169"/>
      <c r="D272" s="2"/>
      <c r="E272" s="163" t="s">
        <v>105</v>
      </c>
      <c r="F272" s="112"/>
      <c r="G272" s="169">
        <f>C261</f>
        <v>236153649</v>
      </c>
      <c r="H272" s="57"/>
    </row>
    <row r="273" spans="1:8" ht="24.95" customHeight="1" x14ac:dyDescent="0.25">
      <c r="A273" s="111"/>
      <c r="B273" s="112"/>
      <c r="C273" s="116"/>
      <c r="D273" s="2"/>
      <c r="E273" s="177" t="s">
        <v>135</v>
      </c>
      <c r="F273" s="112"/>
      <c r="G273" s="169">
        <f>G263</f>
        <v>1805112183</v>
      </c>
      <c r="H273" s="57"/>
    </row>
    <row r="274" spans="1:8" ht="24.95" customHeight="1" x14ac:dyDescent="0.25">
      <c r="A274" s="1"/>
      <c r="B274" s="112"/>
      <c r="C274" s="158"/>
      <c r="D274" s="2"/>
      <c r="E274" s="1" t="s">
        <v>44</v>
      </c>
      <c r="F274" s="112"/>
      <c r="G274" s="169">
        <f>SUM(G271:G273)</f>
        <v>2465980398</v>
      </c>
      <c r="H274" s="57"/>
    </row>
    <row r="275" spans="1:8" ht="24.95" customHeight="1" x14ac:dyDescent="0.25">
      <c r="A275" s="181"/>
      <c r="B275" s="182"/>
      <c r="C275" s="183"/>
      <c r="D275" s="184"/>
      <c r="E275" s="181"/>
      <c r="F275" s="182"/>
      <c r="G275" s="191"/>
      <c r="H275" s="57"/>
    </row>
    <row r="276" spans="1:8" ht="24.95" customHeight="1" x14ac:dyDescent="0.25">
      <c r="A276" s="181"/>
      <c r="B276" s="182"/>
      <c r="C276" s="183"/>
      <c r="D276" s="184"/>
      <c r="E276" s="181"/>
      <c r="F276" s="182"/>
      <c r="G276" s="191"/>
      <c r="H276" s="57"/>
    </row>
    <row r="277" spans="1:8" ht="24.95" customHeight="1" x14ac:dyDescent="0.25">
      <c r="A277" s="181"/>
      <c r="B277" s="182"/>
      <c r="C277" s="183"/>
      <c r="D277" s="184"/>
      <c r="E277" s="181"/>
      <c r="F277" s="182"/>
      <c r="G277" s="191"/>
      <c r="H277" s="57"/>
    </row>
    <row r="278" spans="1:8" ht="24.95" customHeight="1" x14ac:dyDescent="0.25">
      <c r="A278" s="181"/>
      <c r="B278" s="182"/>
      <c r="C278" s="183"/>
      <c r="D278" s="184"/>
      <c r="E278" s="181"/>
      <c r="F278" s="182"/>
      <c r="G278" s="191"/>
      <c r="H278" s="57"/>
    </row>
    <row r="279" spans="1:8" ht="24.95" customHeight="1" x14ac:dyDescent="0.25">
      <c r="A279" s="181"/>
      <c r="B279" s="182"/>
      <c r="C279" s="183"/>
      <c r="D279" s="184"/>
      <c r="E279" s="181"/>
      <c r="F279" s="182"/>
      <c r="G279" s="191"/>
      <c r="H279" s="57"/>
    </row>
    <row r="280" spans="1:8" ht="24.95" customHeight="1" x14ac:dyDescent="0.25">
      <c r="A280" s="181"/>
      <c r="B280" s="182"/>
      <c r="C280" s="183"/>
      <c r="D280" s="184"/>
      <c r="E280" s="181"/>
      <c r="F280" s="182"/>
      <c r="G280" s="191"/>
      <c r="H280" s="57"/>
    </row>
    <row r="281" spans="1:8" ht="24.95" customHeight="1" x14ac:dyDescent="0.25">
      <c r="A281" s="181"/>
      <c r="B281" s="182"/>
      <c r="C281" s="183"/>
      <c r="D281" s="184"/>
      <c r="E281" s="181"/>
      <c r="F281" s="182"/>
      <c r="G281" s="191"/>
      <c r="H281" s="57"/>
    </row>
    <row r="282" spans="1:8" ht="24.95" customHeight="1" x14ac:dyDescent="0.25">
      <c r="A282" s="181"/>
      <c r="B282" s="182"/>
      <c r="C282" s="183"/>
      <c r="D282" s="184"/>
      <c r="E282" s="181"/>
      <c r="F282" s="182"/>
      <c r="G282" s="191"/>
      <c r="H282" s="57"/>
    </row>
    <row r="283" spans="1:8" ht="24.95" customHeight="1" x14ac:dyDescent="0.25">
      <c r="A283" s="181"/>
      <c r="B283" s="182"/>
      <c r="C283" s="183"/>
      <c r="D283" s="184"/>
      <c r="E283" s="181"/>
      <c r="F283" s="182"/>
      <c r="G283" s="191"/>
      <c r="H283" s="57"/>
    </row>
    <row r="284" spans="1:8" ht="24.95" customHeight="1" x14ac:dyDescent="0.25">
      <c r="A284" s="181"/>
      <c r="B284" s="182"/>
      <c r="C284" s="183"/>
      <c r="D284" s="184"/>
      <c r="E284" s="181"/>
      <c r="F284" s="182"/>
      <c r="G284" s="191"/>
      <c r="H284" s="57"/>
    </row>
    <row r="285" spans="1:8" ht="24.95" customHeight="1" x14ac:dyDescent="0.25">
      <c r="A285" s="181"/>
      <c r="B285" s="182"/>
      <c r="C285" s="183"/>
      <c r="D285" s="184"/>
      <c r="E285" s="181"/>
      <c r="F285" s="182"/>
      <c r="G285" s="191"/>
      <c r="H285" s="57"/>
    </row>
    <row r="286" spans="1:8" ht="24.95" customHeight="1" x14ac:dyDescent="0.25">
      <c r="A286" s="181"/>
      <c r="B286" s="182"/>
      <c r="C286" s="183"/>
      <c r="D286" s="184"/>
      <c r="E286" s="181"/>
      <c r="F286" s="182"/>
      <c r="G286" s="191"/>
      <c r="H286" s="57"/>
    </row>
    <row r="287" spans="1:8" ht="24.95" customHeight="1" x14ac:dyDescent="0.25">
      <c r="A287" s="181"/>
      <c r="B287" s="182"/>
      <c r="C287" s="183"/>
      <c r="D287" s="184"/>
      <c r="E287" s="181"/>
      <c r="F287" s="182"/>
      <c r="G287" s="191"/>
      <c r="H287" s="57"/>
    </row>
    <row r="288" spans="1:8" ht="24.95" customHeight="1" x14ac:dyDescent="0.25">
      <c r="A288" s="181"/>
      <c r="B288" s="182"/>
      <c r="C288" s="183"/>
      <c r="D288" s="184"/>
      <c r="E288" s="181"/>
      <c r="F288" s="182"/>
      <c r="G288" s="191"/>
      <c r="H288" s="57"/>
    </row>
    <row r="289" spans="1:8" ht="24.95" customHeight="1" x14ac:dyDescent="0.25">
      <c r="A289" s="181"/>
      <c r="B289" s="182"/>
      <c r="C289" s="183"/>
      <c r="D289" s="184"/>
      <c r="E289" s="181"/>
      <c r="F289" s="182"/>
      <c r="G289" s="191"/>
      <c r="H289" s="57"/>
    </row>
    <row r="290" spans="1:8" ht="24.95" customHeight="1" x14ac:dyDescent="0.25">
      <c r="A290" s="181"/>
      <c r="B290" s="182"/>
      <c r="C290" s="183"/>
      <c r="D290" s="184"/>
      <c r="E290" s="181"/>
      <c r="F290" s="182"/>
      <c r="G290" s="191"/>
      <c r="H290" s="57"/>
    </row>
    <row r="291" spans="1:8" ht="24.95" customHeight="1" x14ac:dyDescent="0.25">
      <c r="A291" s="181"/>
      <c r="B291" s="182"/>
      <c r="C291" s="183"/>
      <c r="D291" s="184"/>
      <c r="E291" s="181"/>
      <c r="F291" s="182"/>
      <c r="G291" s="191"/>
      <c r="H291" s="57"/>
    </row>
    <row r="292" spans="1:8" ht="24.95" customHeight="1" x14ac:dyDescent="0.25">
      <c r="A292" s="181"/>
      <c r="B292" s="182"/>
      <c r="C292" s="183"/>
      <c r="D292" s="184"/>
      <c r="E292" s="181"/>
      <c r="F292" s="182"/>
      <c r="G292" s="191"/>
      <c r="H292" s="57"/>
    </row>
    <row r="293" spans="1:8" ht="24.95" customHeight="1" x14ac:dyDescent="0.25">
      <c r="A293" s="181"/>
      <c r="B293" s="182"/>
      <c r="C293" s="183"/>
      <c r="D293" s="184"/>
      <c r="E293" s="181"/>
      <c r="F293" s="182"/>
      <c r="G293" s="191"/>
      <c r="H293" s="57"/>
    </row>
    <row r="294" spans="1:8" ht="24.95" customHeight="1" x14ac:dyDescent="0.25">
      <c r="A294" s="181"/>
      <c r="B294" s="182"/>
      <c r="C294" s="183"/>
      <c r="D294" s="184"/>
      <c r="E294" s="181"/>
      <c r="F294" s="182"/>
      <c r="G294" s="191"/>
      <c r="H294" s="57"/>
    </row>
    <row r="295" spans="1:8" ht="24.95" customHeight="1" x14ac:dyDescent="0.25">
      <c r="A295" s="181"/>
      <c r="B295" s="182"/>
      <c r="C295" s="183"/>
      <c r="D295" s="184"/>
      <c r="E295" s="181"/>
      <c r="F295" s="182"/>
      <c r="G295" s="191"/>
      <c r="H295" s="57"/>
    </row>
    <row r="296" spans="1:8" ht="24.95" customHeight="1" x14ac:dyDescent="0.25">
      <c r="A296" s="181"/>
      <c r="B296" s="182"/>
      <c r="C296" s="183"/>
      <c r="D296" s="184"/>
      <c r="E296" s="181"/>
      <c r="F296" s="182"/>
      <c r="G296" s="191"/>
      <c r="H296" s="57"/>
    </row>
    <row r="297" spans="1:8" ht="24.95" customHeight="1" x14ac:dyDescent="0.25">
      <c r="A297" s="181"/>
      <c r="B297" s="182"/>
      <c r="C297" s="183"/>
      <c r="D297" s="184"/>
      <c r="E297" s="181"/>
      <c r="F297" s="182"/>
      <c r="G297" s="191"/>
      <c r="H297" s="57"/>
    </row>
    <row r="298" spans="1:8" ht="24.95" customHeight="1" x14ac:dyDescent="0.25">
      <c r="A298" s="181"/>
      <c r="B298" s="182"/>
      <c r="C298" s="183"/>
      <c r="D298" s="184"/>
      <c r="E298" s="181"/>
      <c r="F298" s="182"/>
      <c r="G298" s="191"/>
      <c r="H298" s="57"/>
    </row>
    <row r="299" spans="1:8" ht="24.95" customHeight="1" x14ac:dyDescent="0.25">
      <c r="A299" s="181"/>
      <c r="B299" s="182"/>
      <c r="C299" s="183"/>
      <c r="D299" s="184"/>
      <c r="E299" s="181"/>
      <c r="F299" s="182"/>
      <c r="G299" s="191"/>
      <c r="H299" s="57"/>
    </row>
    <row r="300" spans="1:8" ht="24.95" customHeight="1" x14ac:dyDescent="0.25">
      <c r="A300" s="181"/>
      <c r="B300" s="182"/>
      <c r="C300" s="183"/>
      <c r="D300" s="184"/>
      <c r="E300" s="181"/>
      <c r="F300" s="182"/>
      <c r="G300" s="191"/>
      <c r="H300" s="57"/>
    </row>
    <row r="301" spans="1:8" ht="24.95" customHeight="1" x14ac:dyDescent="0.25">
      <c r="A301" s="181"/>
      <c r="B301" s="182"/>
      <c r="C301" s="183"/>
      <c r="D301" s="184"/>
      <c r="E301" s="181"/>
      <c r="F301" s="182"/>
      <c r="G301" s="191"/>
      <c r="H301" s="57"/>
    </row>
    <row r="302" spans="1:8" ht="24.95" customHeight="1" x14ac:dyDescent="0.25">
      <c r="A302" s="181"/>
      <c r="B302" s="182"/>
      <c r="C302" s="183"/>
      <c r="D302" s="184"/>
      <c r="E302" s="181"/>
      <c r="F302" s="182"/>
      <c r="G302" s="191"/>
      <c r="H302" s="57"/>
    </row>
    <row r="303" spans="1:8" ht="24.95" customHeight="1" x14ac:dyDescent="0.25">
      <c r="A303" s="1" t="s">
        <v>0</v>
      </c>
      <c r="B303" s="2"/>
      <c r="C303" s="2"/>
      <c r="D303" s="2"/>
      <c r="E303" s="181"/>
      <c r="F303" s="182"/>
      <c r="G303" s="191"/>
    </row>
    <row r="304" spans="1:8" ht="24.95" customHeight="1" x14ac:dyDescent="0.25">
      <c r="A304" s="200" t="s">
        <v>136</v>
      </c>
      <c r="B304" s="200"/>
      <c r="C304" s="200"/>
      <c r="D304" s="200"/>
      <c r="E304" s="200"/>
      <c r="F304" s="200"/>
      <c r="G304" s="200"/>
    </row>
    <row r="305" spans="1:7" ht="24.95" customHeight="1" x14ac:dyDescent="0.3">
      <c r="A305" s="94"/>
      <c r="B305" s="94"/>
      <c r="C305" s="94"/>
      <c r="D305" s="94"/>
      <c r="E305" s="94"/>
      <c r="F305" s="94"/>
      <c r="G305" s="94"/>
    </row>
    <row r="306" spans="1:7" ht="24.95" customHeight="1" x14ac:dyDescent="0.25">
      <c r="A306" s="97" t="s">
        <v>137</v>
      </c>
      <c r="B306" s="98" t="s">
        <v>113</v>
      </c>
      <c r="C306" s="201" t="s">
        <v>114</v>
      </c>
      <c r="D306" s="2"/>
      <c r="E306" s="97" t="s">
        <v>137</v>
      </c>
      <c r="F306" s="202" t="s">
        <v>115</v>
      </c>
      <c r="G306" s="201" t="s">
        <v>114</v>
      </c>
    </row>
    <row r="307" spans="1:7" ht="24.95" customHeight="1" x14ac:dyDescent="0.25">
      <c r="A307" s="210" t="s">
        <v>50</v>
      </c>
      <c r="B307" s="211" t="s">
        <v>5</v>
      </c>
      <c r="C307" s="212">
        <v>43819963</v>
      </c>
      <c r="D307" s="2"/>
      <c r="E307" s="213">
        <v>16</v>
      </c>
      <c r="F307" s="214" t="s">
        <v>17</v>
      </c>
      <c r="G307" s="215">
        <v>937293831</v>
      </c>
    </row>
    <row r="308" spans="1:7" ht="24.95" customHeight="1" x14ac:dyDescent="0.25">
      <c r="A308" s="216" t="s">
        <v>51</v>
      </c>
      <c r="B308" s="217" t="s">
        <v>7</v>
      </c>
      <c r="C308" s="218">
        <v>66757891</v>
      </c>
      <c r="D308" s="2"/>
      <c r="E308" s="219">
        <v>17</v>
      </c>
      <c r="F308" s="117" t="s">
        <v>19</v>
      </c>
      <c r="G308" s="220">
        <v>253109734</v>
      </c>
    </row>
    <row r="309" spans="1:7" ht="24.95" customHeight="1" x14ac:dyDescent="0.25">
      <c r="A309" s="216" t="s">
        <v>53</v>
      </c>
      <c r="B309" s="217" t="s">
        <v>9</v>
      </c>
      <c r="C309" s="218">
        <v>57936234</v>
      </c>
      <c r="D309" s="2"/>
      <c r="E309" s="219">
        <v>19</v>
      </c>
      <c r="F309" s="217" t="s">
        <v>21</v>
      </c>
      <c r="G309" s="220">
        <v>45029117</v>
      </c>
    </row>
    <row r="310" spans="1:7" ht="24.95" customHeight="1" x14ac:dyDescent="0.25">
      <c r="A310" s="216" t="s">
        <v>55</v>
      </c>
      <c r="B310" s="217" t="s">
        <v>11</v>
      </c>
      <c r="C310" s="218">
        <v>475417000</v>
      </c>
      <c r="D310" s="2"/>
      <c r="E310" s="219">
        <v>20</v>
      </c>
      <c r="F310" s="117" t="s">
        <v>23</v>
      </c>
      <c r="G310" s="220">
        <v>232448429</v>
      </c>
    </row>
    <row r="311" spans="1:7" ht="24.95" customHeight="1" x14ac:dyDescent="0.25">
      <c r="A311" s="221">
        <v>16</v>
      </c>
      <c r="B311" s="217" t="s">
        <v>80</v>
      </c>
      <c r="C311" s="218">
        <v>12450583</v>
      </c>
      <c r="D311" s="2"/>
      <c r="E311" s="219">
        <v>21</v>
      </c>
      <c r="F311" s="117" t="s">
        <v>26</v>
      </c>
      <c r="G311" s="220">
        <v>118804354</v>
      </c>
    </row>
    <row r="312" spans="1:7" ht="24.95" customHeight="1" x14ac:dyDescent="0.25">
      <c r="A312" s="221">
        <v>17</v>
      </c>
      <c r="B312" s="217" t="s">
        <v>116</v>
      </c>
      <c r="C312" s="222" t="s">
        <v>117</v>
      </c>
      <c r="D312" s="2"/>
      <c r="E312" s="219">
        <v>22</v>
      </c>
      <c r="F312" s="223" t="s">
        <v>56</v>
      </c>
      <c r="G312" s="220">
        <v>159514007</v>
      </c>
    </row>
    <row r="313" spans="1:7" ht="24.95" customHeight="1" x14ac:dyDescent="0.25">
      <c r="A313" s="221">
        <v>18</v>
      </c>
      <c r="B313" s="217" t="s">
        <v>118</v>
      </c>
      <c r="C313" s="222" t="s">
        <v>119</v>
      </c>
      <c r="D313" s="2"/>
      <c r="E313" s="219">
        <v>23</v>
      </c>
      <c r="F313" s="224" t="s">
        <v>58</v>
      </c>
      <c r="G313" s="220">
        <v>0</v>
      </c>
    </row>
    <row r="314" spans="1:7" ht="24.95" customHeight="1" x14ac:dyDescent="0.25">
      <c r="A314" s="221">
        <v>19</v>
      </c>
      <c r="B314" s="217" t="s">
        <v>120</v>
      </c>
      <c r="C314" s="218">
        <v>69921629</v>
      </c>
      <c r="D314" s="2"/>
      <c r="E314" s="219">
        <v>25</v>
      </c>
      <c r="F314" s="217" t="s">
        <v>31</v>
      </c>
      <c r="G314" s="220">
        <v>30029780</v>
      </c>
    </row>
    <row r="315" spans="1:7" ht="24.95" customHeight="1" x14ac:dyDescent="0.25">
      <c r="A315" s="221">
        <v>20</v>
      </c>
      <c r="B315" s="217" t="s">
        <v>121</v>
      </c>
      <c r="C315" s="222" t="s">
        <v>117</v>
      </c>
      <c r="D315" s="2"/>
      <c r="E315" s="219">
        <v>27</v>
      </c>
      <c r="F315" s="117" t="s">
        <v>138</v>
      </c>
      <c r="G315" s="220">
        <v>15992382</v>
      </c>
    </row>
    <row r="316" spans="1:7" ht="24.95" customHeight="1" x14ac:dyDescent="0.25">
      <c r="A316" s="221">
        <v>21</v>
      </c>
      <c r="B316" s="217" t="s">
        <v>122</v>
      </c>
      <c r="C316" s="222" t="s">
        <v>117</v>
      </c>
      <c r="D316" s="2"/>
      <c r="E316" s="219">
        <v>28</v>
      </c>
      <c r="F316" s="117" t="s">
        <v>34</v>
      </c>
      <c r="G316" s="220">
        <v>32648003</v>
      </c>
    </row>
    <row r="317" spans="1:7" ht="24.95" customHeight="1" x14ac:dyDescent="0.25">
      <c r="A317" s="225">
        <v>22</v>
      </c>
      <c r="B317" s="226" t="s">
        <v>22</v>
      </c>
      <c r="C317" s="227">
        <v>2961176</v>
      </c>
      <c r="D317" s="2"/>
      <c r="E317" s="219">
        <v>29</v>
      </c>
      <c r="F317" s="117" t="s">
        <v>36</v>
      </c>
      <c r="G317" s="220">
        <v>4693970</v>
      </c>
    </row>
    <row r="318" spans="1:7" ht="24.95" customHeight="1" x14ac:dyDescent="0.25">
      <c r="A318" s="228"/>
      <c r="B318" s="206"/>
      <c r="C318" s="229"/>
      <c r="D318" s="2"/>
      <c r="E318" s="219">
        <v>30</v>
      </c>
      <c r="F318" s="117" t="s">
        <v>38</v>
      </c>
      <c r="G318" s="220">
        <v>53894720</v>
      </c>
    </row>
    <row r="319" spans="1:7" ht="24.95" customHeight="1" x14ac:dyDescent="0.25">
      <c r="A319" s="203"/>
      <c r="B319" s="230" t="s">
        <v>139</v>
      </c>
      <c r="C319" s="205">
        <f>SUM(C307:C318)</f>
        <v>729264476</v>
      </c>
      <c r="D319" s="2"/>
      <c r="E319" s="219">
        <v>31</v>
      </c>
      <c r="F319" s="117" t="s">
        <v>40</v>
      </c>
      <c r="G319" s="220">
        <v>43000447</v>
      </c>
    </row>
    <row r="320" spans="1:7" ht="24.95" customHeight="1" x14ac:dyDescent="0.25">
      <c r="A320" s="147"/>
      <c r="B320" s="231"/>
      <c r="C320" s="232"/>
      <c r="D320" s="2"/>
      <c r="E320" s="233">
        <v>32</v>
      </c>
      <c r="F320" s="117" t="s">
        <v>42</v>
      </c>
      <c r="G320" s="220">
        <v>105338995</v>
      </c>
    </row>
    <row r="321" spans="1:7" ht="24.95" customHeight="1" x14ac:dyDescent="0.3">
      <c r="A321" s="163" t="s">
        <v>140</v>
      </c>
      <c r="B321" s="206"/>
      <c r="C321" s="102">
        <f>SUM(C322:C325)</f>
        <v>-230277056</v>
      </c>
      <c r="D321" s="2"/>
      <c r="E321" s="234">
        <v>33</v>
      </c>
      <c r="F321" s="117" t="s">
        <v>45</v>
      </c>
      <c r="G321" s="220">
        <v>125026155</v>
      </c>
    </row>
    <row r="322" spans="1:7" ht="24.95" customHeight="1" x14ac:dyDescent="0.25">
      <c r="A322" s="108" t="s">
        <v>125</v>
      </c>
      <c r="B322" s="206"/>
      <c r="C322" s="110">
        <v>-185425319</v>
      </c>
      <c r="D322" s="2"/>
      <c r="E322" s="235">
        <v>34</v>
      </c>
      <c r="F322" s="236" t="s">
        <v>46</v>
      </c>
      <c r="G322" s="220">
        <v>72077988</v>
      </c>
    </row>
    <row r="323" spans="1:7" ht="24.95" customHeight="1" x14ac:dyDescent="0.25">
      <c r="A323" s="108" t="s">
        <v>126</v>
      </c>
      <c r="B323" s="207"/>
      <c r="C323" s="110">
        <v>-99927273</v>
      </c>
      <c r="D323" s="2"/>
      <c r="E323" s="124"/>
      <c r="F323" s="230" t="s">
        <v>139</v>
      </c>
      <c r="G323" s="101">
        <f>SUM(G307:G322)</f>
        <v>2228901912</v>
      </c>
    </row>
    <row r="324" spans="1:7" ht="24.95" customHeight="1" x14ac:dyDescent="0.25">
      <c r="A324" s="108" t="s">
        <v>128</v>
      </c>
      <c r="B324" s="207"/>
      <c r="C324" s="110">
        <v>1800036</v>
      </c>
      <c r="D324" s="2"/>
      <c r="E324" s="237" t="s">
        <v>33</v>
      </c>
      <c r="F324" s="238"/>
      <c r="G324" s="239"/>
    </row>
    <row r="325" spans="1:7" ht="24.95" customHeight="1" x14ac:dyDescent="0.25">
      <c r="A325" s="188" t="s">
        <v>141</v>
      </c>
      <c r="B325" s="206"/>
      <c r="C325" s="110">
        <v>53275500</v>
      </c>
      <c r="D325" s="2"/>
      <c r="E325" s="138" t="s">
        <v>130</v>
      </c>
      <c r="F325" s="138"/>
      <c r="G325" s="119">
        <v>660736</v>
      </c>
    </row>
    <row r="326" spans="1:7" ht="24.95" customHeight="1" x14ac:dyDescent="0.25">
      <c r="A326" s="147"/>
      <c r="B326" s="2"/>
      <c r="C326" s="2"/>
      <c r="D326" s="2"/>
      <c r="E326" s="117" t="s">
        <v>131</v>
      </c>
      <c r="F326" s="118"/>
      <c r="G326" s="119">
        <v>391213220</v>
      </c>
    </row>
    <row r="327" spans="1:7" ht="24.95" customHeight="1" x14ac:dyDescent="0.25">
      <c r="A327" s="1"/>
      <c r="B327" s="112"/>
      <c r="C327" s="2"/>
      <c r="D327" s="2"/>
      <c r="E327" s="117" t="s">
        <v>132</v>
      </c>
      <c r="F327" s="118"/>
      <c r="G327" s="119">
        <v>155452019</v>
      </c>
    </row>
    <row r="328" spans="1:7" ht="24.95" customHeight="1" x14ac:dyDescent="0.25">
      <c r="A328" s="112"/>
      <c r="B328" s="112"/>
      <c r="C328" s="116"/>
      <c r="D328" s="2"/>
      <c r="E328" s="240" t="s">
        <v>133</v>
      </c>
      <c r="F328" s="240"/>
      <c r="G328" s="241">
        <v>2154316057</v>
      </c>
    </row>
    <row r="329" spans="1:7" ht="24.95" customHeight="1" x14ac:dyDescent="0.25">
      <c r="A329" s="2"/>
      <c r="B329" s="1"/>
      <c r="C329" s="116"/>
      <c r="D329" s="2"/>
      <c r="E329" s="1" t="s">
        <v>44</v>
      </c>
      <c r="F329" s="112"/>
      <c r="G329" s="169">
        <f>SUM(G325:G328)</f>
        <v>2701642032</v>
      </c>
    </row>
    <row r="330" spans="1:7" ht="24.95" customHeight="1" x14ac:dyDescent="0.25">
      <c r="A330" s="2"/>
      <c r="B330" s="1"/>
      <c r="C330" s="116"/>
      <c r="D330" s="2"/>
      <c r="E330" s="111" t="s">
        <v>47</v>
      </c>
      <c r="F330" s="112"/>
      <c r="G330" s="116"/>
    </row>
    <row r="331" spans="1:7" ht="24.95" customHeight="1" x14ac:dyDescent="0.25">
      <c r="A331" s="209"/>
      <c r="B331" s="209"/>
      <c r="C331" s="121"/>
      <c r="D331" s="2"/>
      <c r="E331" s="1" t="s">
        <v>142</v>
      </c>
      <c r="F331" s="112"/>
      <c r="G331" s="158">
        <f>C319</f>
        <v>729264476</v>
      </c>
    </row>
    <row r="332" spans="1:7" ht="24.95" customHeight="1" x14ac:dyDescent="0.25">
      <c r="A332" s="1"/>
      <c r="B332" s="112"/>
      <c r="C332" s="169"/>
      <c r="D332" s="2"/>
      <c r="E332" s="163" t="s">
        <v>140</v>
      </c>
      <c r="F332" s="112"/>
      <c r="G332" s="169">
        <f>C321</f>
        <v>-230277056</v>
      </c>
    </row>
    <row r="333" spans="1:7" ht="24.95" customHeight="1" x14ac:dyDescent="0.25">
      <c r="A333" s="1"/>
      <c r="B333" s="112"/>
      <c r="C333" s="169"/>
      <c r="D333" s="2"/>
      <c r="E333" s="163" t="s">
        <v>143</v>
      </c>
      <c r="F333" s="112"/>
      <c r="G333" s="169">
        <v>-26247300</v>
      </c>
    </row>
    <row r="334" spans="1:7" ht="24.95" customHeight="1" x14ac:dyDescent="0.25">
      <c r="A334" s="111"/>
      <c r="B334" s="112"/>
      <c r="C334" s="116"/>
      <c r="D334" s="2"/>
      <c r="E334" s="177" t="s">
        <v>115</v>
      </c>
      <c r="F334" s="112"/>
      <c r="G334" s="169">
        <f>G323</f>
        <v>2228901912</v>
      </c>
    </row>
    <row r="335" spans="1:7" ht="24.95" customHeight="1" x14ac:dyDescent="0.25">
      <c r="A335" s="1"/>
      <c r="B335" s="112"/>
      <c r="C335" s="158"/>
      <c r="D335" s="2"/>
      <c r="E335" s="1" t="s">
        <v>44</v>
      </c>
      <c r="F335" s="112"/>
      <c r="G335" s="169">
        <f>SUM(G331:G334)</f>
        <v>2701642032</v>
      </c>
    </row>
    <row r="336" spans="1:7" ht="24.95" customHeight="1" x14ac:dyDescent="0.25">
      <c r="A336" s="181"/>
      <c r="B336" s="182"/>
      <c r="C336" s="183"/>
      <c r="D336" s="184"/>
      <c r="E336" s="181"/>
      <c r="F336" s="182"/>
      <c r="G336" s="191"/>
    </row>
    <row r="337" spans="1:7" ht="24.95" customHeight="1" x14ac:dyDescent="0.25">
      <c r="A337" s="181"/>
      <c r="B337" s="182"/>
      <c r="C337" s="183"/>
      <c r="D337" s="184"/>
      <c r="E337" s="181"/>
      <c r="F337" s="182"/>
      <c r="G337" s="191"/>
    </row>
    <row r="338" spans="1:7" ht="24.95" customHeight="1" x14ac:dyDescent="0.25">
      <c r="A338" s="181"/>
      <c r="B338" s="182"/>
      <c r="C338" s="183"/>
      <c r="D338" s="184"/>
      <c r="E338" s="181"/>
      <c r="F338" s="182"/>
      <c r="G338" s="191"/>
    </row>
    <row r="339" spans="1:7" ht="24.95" customHeight="1" x14ac:dyDescent="0.25">
      <c r="A339" s="181"/>
      <c r="B339" s="182"/>
      <c r="C339" s="183"/>
      <c r="D339" s="184"/>
      <c r="E339" s="181"/>
      <c r="F339" s="182"/>
      <c r="G339" s="191"/>
    </row>
    <row r="340" spans="1:7" ht="24.95" customHeight="1" x14ac:dyDescent="0.25">
      <c r="A340" s="181"/>
      <c r="B340" s="182"/>
      <c r="C340" s="183"/>
      <c r="D340" s="184"/>
      <c r="E340" s="181"/>
      <c r="F340" s="182"/>
      <c r="G340" s="191"/>
    </row>
    <row r="341" spans="1:7" ht="24.95" customHeight="1" x14ac:dyDescent="0.25">
      <c r="A341" s="181"/>
      <c r="B341" s="182"/>
      <c r="C341" s="183"/>
      <c r="D341" s="184"/>
      <c r="E341" s="181"/>
      <c r="F341" s="182"/>
      <c r="G341" s="191"/>
    </row>
    <row r="342" spans="1:7" ht="24.95" customHeight="1" x14ac:dyDescent="0.25">
      <c r="A342" s="181"/>
      <c r="B342" s="182"/>
      <c r="C342" s="183"/>
      <c r="D342" s="184"/>
      <c r="E342" s="181"/>
      <c r="F342" s="182"/>
      <c r="G342" s="191"/>
    </row>
    <row r="343" spans="1:7" ht="24.95" customHeight="1" x14ac:dyDescent="0.25">
      <c r="A343" s="181"/>
      <c r="B343" s="182"/>
      <c r="C343" s="183"/>
      <c r="D343" s="184"/>
      <c r="E343" s="181"/>
      <c r="F343" s="182"/>
      <c r="G343" s="191"/>
    </row>
    <row r="344" spans="1:7" ht="24.95" customHeight="1" x14ac:dyDescent="0.25">
      <c r="A344" s="181"/>
      <c r="B344" s="182"/>
      <c r="C344" s="183"/>
      <c r="D344" s="184"/>
      <c r="E344" s="181"/>
      <c r="F344" s="182"/>
      <c r="G344" s="191"/>
    </row>
    <row r="345" spans="1:7" ht="24.95" customHeight="1" x14ac:dyDescent="0.25">
      <c r="A345" s="181"/>
      <c r="B345" s="182"/>
      <c r="C345" s="183"/>
      <c r="D345" s="184"/>
      <c r="E345" s="181"/>
      <c r="F345" s="182"/>
      <c r="G345" s="191"/>
    </row>
    <row r="346" spans="1:7" ht="24.95" customHeight="1" x14ac:dyDescent="0.25">
      <c r="A346" s="181"/>
      <c r="B346" s="182"/>
      <c r="C346" s="183"/>
      <c r="D346" s="184"/>
      <c r="E346" s="181"/>
      <c r="F346" s="182"/>
      <c r="G346" s="191"/>
    </row>
    <row r="347" spans="1:7" ht="24.95" customHeight="1" x14ac:dyDescent="0.25">
      <c r="A347" s="181"/>
      <c r="B347" s="182"/>
      <c r="C347" s="183"/>
      <c r="D347" s="184"/>
      <c r="E347" s="181"/>
      <c r="F347" s="182"/>
      <c r="G347" s="191"/>
    </row>
    <row r="348" spans="1:7" ht="24.95" customHeight="1" x14ac:dyDescent="0.25">
      <c r="A348" s="181"/>
      <c r="B348" s="182"/>
      <c r="C348" s="183"/>
      <c r="D348" s="184"/>
      <c r="E348" s="181"/>
      <c r="F348" s="182"/>
      <c r="G348" s="191"/>
    </row>
    <row r="349" spans="1:7" ht="24.95" customHeight="1" x14ac:dyDescent="0.25">
      <c r="A349" s="181"/>
      <c r="B349" s="182"/>
      <c r="C349" s="183"/>
      <c r="D349" s="184"/>
      <c r="E349" s="181"/>
      <c r="F349" s="182"/>
      <c r="G349" s="191"/>
    </row>
    <row r="350" spans="1:7" ht="24.95" customHeight="1" x14ac:dyDescent="0.25">
      <c r="A350" s="181"/>
      <c r="B350" s="182"/>
      <c r="C350" s="183"/>
      <c r="D350" s="184"/>
      <c r="E350" s="181"/>
      <c r="F350" s="182"/>
      <c r="G350" s="191"/>
    </row>
    <row r="351" spans="1:7" ht="24.95" customHeight="1" x14ac:dyDescent="0.25">
      <c r="A351" s="181"/>
      <c r="B351" s="182"/>
      <c r="C351" s="183"/>
      <c r="D351" s="184"/>
      <c r="E351" s="181"/>
      <c r="F351" s="182"/>
      <c r="G351" s="191"/>
    </row>
    <row r="352" spans="1:7" ht="24.95" customHeight="1" x14ac:dyDescent="0.25">
      <c r="A352" s="181"/>
      <c r="B352" s="182"/>
      <c r="C352" s="183"/>
      <c r="D352" s="184"/>
      <c r="E352" s="181"/>
      <c r="F352" s="182"/>
      <c r="G352" s="191"/>
    </row>
    <row r="353" spans="1:8" ht="24.95" customHeight="1" x14ac:dyDescent="0.25">
      <c r="A353" s="181"/>
      <c r="B353" s="182"/>
      <c r="C353" s="183"/>
      <c r="D353" s="184"/>
      <c r="E353" s="181"/>
      <c r="F353" s="182"/>
      <c r="G353" s="191"/>
    </row>
    <row r="354" spans="1:8" ht="24.95" customHeight="1" x14ac:dyDescent="0.25">
      <c r="A354" s="181"/>
      <c r="B354" s="182"/>
      <c r="C354" s="183"/>
      <c r="D354" s="184"/>
      <c r="E354" s="181"/>
      <c r="F354" s="182"/>
      <c r="G354" s="191"/>
    </row>
    <row r="355" spans="1:8" ht="24.95" customHeight="1" x14ac:dyDescent="0.25">
      <c r="A355" s="181"/>
      <c r="B355" s="182"/>
      <c r="C355" s="183"/>
      <c r="D355" s="184"/>
      <c r="E355" s="181"/>
      <c r="F355" s="182"/>
      <c r="G355" s="191"/>
    </row>
    <row r="356" spans="1:8" ht="24.95" customHeight="1" x14ac:dyDescent="0.25">
      <c r="A356" s="181"/>
      <c r="B356" s="182"/>
      <c r="C356" s="183"/>
      <c r="D356" s="184"/>
      <c r="E356" s="181"/>
      <c r="F356" s="182"/>
      <c r="G356" s="191"/>
    </row>
    <row r="357" spans="1:8" ht="24.95" customHeight="1" x14ac:dyDescent="0.25">
      <c r="A357" s="181"/>
      <c r="B357" s="182"/>
      <c r="C357" s="183"/>
      <c r="D357" s="184"/>
      <c r="E357" s="181"/>
      <c r="F357" s="182"/>
      <c r="G357" s="191"/>
    </row>
    <row r="358" spans="1:8" ht="28.5" customHeight="1" x14ac:dyDescent="0.25">
      <c r="A358" s="242"/>
      <c r="B358" s="182"/>
      <c r="C358" s="191"/>
      <c r="D358" s="184"/>
      <c r="E358" s="243"/>
      <c r="F358" s="243"/>
      <c r="G358" s="67"/>
      <c r="H358" s="57"/>
    </row>
    <row r="359" spans="1:8" ht="24.95" customHeight="1" x14ac:dyDescent="0.25">
      <c r="A359" s="244"/>
      <c r="B359" s="182"/>
      <c r="C359" s="191"/>
      <c r="D359" s="184"/>
      <c r="E359" s="184"/>
      <c r="F359" s="182"/>
      <c r="G359" s="67"/>
      <c r="H359" s="57"/>
    </row>
    <row r="360" spans="1:8" ht="24.95" customHeight="1" x14ac:dyDescent="0.25">
      <c r="A360" s="200" t="s">
        <v>144</v>
      </c>
      <c r="B360" s="200"/>
      <c r="C360" s="200"/>
      <c r="D360" s="200"/>
      <c r="E360" s="200"/>
      <c r="F360" s="200"/>
      <c r="G360" s="200"/>
      <c r="H360" s="57"/>
    </row>
    <row r="361" spans="1:8" ht="24.95" customHeight="1" x14ac:dyDescent="0.3">
      <c r="A361" s="94"/>
      <c r="B361" s="94"/>
      <c r="C361" s="94"/>
      <c r="D361" s="94"/>
      <c r="E361" s="94"/>
      <c r="F361" s="94"/>
      <c r="G361" s="94"/>
      <c r="H361" s="57"/>
    </row>
    <row r="362" spans="1:8" ht="24.95" customHeight="1" x14ac:dyDescent="0.25">
      <c r="A362" s="97" t="s">
        <v>137</v>
      </c>
      <c r="B362" s="98" t="s">
        <v>113</v>
      </c>
      <c r="C362" s="201" t="s">
        <v>114</v>
      </c>
      <c r="D362" s="2"/>
      <c r="E362" s="97" t="s">
        <v>137</v>
      </c>
      <c r="F362" s="202" t="s">
        <v>115</v>
      </c>
      <c r="G362" s="201" t="s">
        <v>114</v>
      </c>
      <c r="H362" s="57"/>
    </row>
    <row r="363" spans="1:8" ht="18" x14ac:dyDescent="0.25">
      <c r="A363" s="210" t="s">
        <v>50</v>
      </c>
      <c r="B363" s="211" t="s">
        <v>5</v>
      </c>
      <c r="C363" s="212">
        <v>43819963</v>
      </c>
      <c r="D363" s="2"/>
      <c r="E363" s="213">
        <v>16</v>
      </c>
      <c r="F363" s="214" t="s">
        <v>17</v>
      </c>
      <c r="G363" s="215">
        <v>840893831</v>
      </c>
    </row>
    <row r="364" spans="1:8" ht="18" x14ac:dyDescent="0.25">
      <c r="A364" s="216" t="s">
        <v>51</v>
      </c>
      <c r="B364" s="217" t="s">
        <v>7</v>
      </c>
      <c r="C364" s="218">
        <v>81690891</v>
      </c>
      <c r="D364" s="2"/>
      <c r="E364" s="219">
        <v>17</v>
      </c>
      <c r="F364" s="117" t="s">
        <v>19</v>
      </c>
      <c r="G364" s="220">
        <v>197822234</v>
      </c>
    </row>
    <row r="365" spans="1:8" ht="18" x14ac:dyDescent="0.25">
      <c r="A365" s="216" t="s">
        <v>53</v>
      </c>
      <c r="B365" s="217" t="s">
        <v>9</v>
      </c>
      <c r="C365" s="218">
        <v>55696234</v>
      </c>
      <c r="D365" s="2"/>
      <c r="E365" s="219">
        <v>19</v>
      </c>
      <c r="F365" s="217" t="s">
        <v>21</v>
      </c>
      <c r="G365" s="220">
        <v>44989117</v>
      </c>
    </row>
    <row r="366" spans="1:8" ht="18" x14ac:dyDescent="0.25">
      <c r="A366" s="216" t="s">
        <v>55</v>
      </c>
      <c r="B366" s="217" t="s">
        <v>11</v>
      </c>
      <c r="C366" s="218">
        <v>359560000</v>
      </c>
      <c r="D366" s="2"/>
      <c r="E366" s="219">
        <v>20</v>
      </c>
      <c r="F366" s="117" t="s">
        <v>23</v>
      </c>
      <c r="G366" s="220">
        <v>230279268</v>
      </c>
    </row>
    <row r="367" spans="1:8" ht="18" x14ac:dyDescent="0.25">
      <c r="A367" s="221">
        <v>16</v>
      </c>
      <c r="B367" s="217" t="s">
        <v>80</v>
      </c>
      <c r="C367" s="218">
        <v>18463244</v>
      </c>
      <c r="D367" s="2"/>
      <c r="E367" s="219">
        <v>21</v>
      </c>
      <c r="F367" s="117" t="s">
        <v>26</v>
      </c>
      <c r="G367" s="220">
        <v>108509354</v>
      </c>
    </row>
    <row r="368" spans="1:8" ht="16.5" x14ac:dyDescent="0.25">
      <c r="A368" s="221">
        <v>17</v>
      </c>
      <c r="B368" s="217" t="s">
        <v>116</v>
      </c>
      <c r="C368" s="222" t="s">
        <v>117</v>
      </c>
      <c r="D368" s="2"/>
      <c r="E368" s="219">
        <v>22</v>
      </c>
      <c r="F368" s="223" t="s">
        <v>56</v>
      </c>
      <c r="G368" s="220">
        <v>159514007</v>
      </c>
    </row>
    <row r="369" spans="1:7" ht="16.5" x14ac:dyDescent="0.25">
      <c r="A369" s="221">
        <v>18</v>
      </c>
      <c r="B369" s="217" t="s">
        <v>118</v>
      </c>
      <c r="C369" s="222" t="s">
        <v>119</v>
      </c>
      <c r="D369" s="2"/>
      <c r="E369" s="219">
        <v>23</v>
      </c>
      <c r="F369" s="224" t="s">
        <v>58</v>
      </c>
      <c r="G369" s="220">
        <v>91154761</v>
      </c>
    </row>
    <row r="370" spans="1:7" ht="18" x14ac:dyDescent="0.25">
      <c r="A370" s="221">
        <v>19</v>
      </c>
      <c r="B370" s="217" t="s">
        <v>120</v>
      </c>
      <c r="C370" s="218">
        <v>72316629</v>
      </c>
      <c r="D370" s="2"/>
      <c r="E370" s="219">
        <v>25</v>
      </c>
      <c r="F370" s="217" t="s">
        <v>31</v>
      </c>
      <c r="G370" s="220">
        <v>30029780</v>
      </c>
    </row>
    <row r="371" spans="1:7" ht="16.5" x14ac:dyDescent="0.25">
      <c r="A371" s="221">
        <v>20</v>
      </c>
      <c r="B371" s="217" t="s">
        <v>121</v>
      </c>
      <c r="C371" s="222" t="s">
        <v>117</v>
      </c>
      <c r="D371" s="2"/>
      <c r="E371" s="219">
        <v>27</v>
      </c>
      <c r="F371" s="117" t="s">
        <v>138</v>
      </c>
      <c r="G371" s="220">
        <v>15365551</v>
      </c>
    </row>
    <row r="372" spans="1:7" ht="16.5" x14ac:dyDescent="0.25">
      <c r="A372" s="221">
        <v>21</v>
      </c>
      <c r="B372" s="217" t="s">
        <v>122</v>
      </c>
      <c r="C372" s="222" t="s">
        <v>117</v>
      </c>
      <c r="D372" s="2"/>
      <c r="E372" s="219">
        <v>28</v>
      </c>
      <c r="F372" s="117" t="s">
        <v>34</v>
      </c>
      <c r="G372" s="220">
        <v>32155503</v>
      </c>
    </row>
    <row r="373" spans="1:7" ht="28.5" x14ac:dyDescent="0.25">
      <c r="A373" s="225">
        <v>22</v>
      </c>
      <c r="B373" s="226" t="s">
        <v>22</v>
      </c>
      <c r="C373" s="227">
        <v>2961176</v>
      </c>
      <c r="D373" s="2"/>
      <c r="E373" s="219">
        <v>29</v>
      </c>
      <c r="F373" s="117" t="s">
        <v>36</v>
      </c>
      <c r="G373" s="220">
        <v>4693970</v>
      </c>
    </row>
    <row r="374" spans="1:7" ht="18" x14ac:dyDescent="0.25">
      <c r="A374" s="228"/>
      <c r="B374" s="206"/>
      <c r="C374" s="229"/>
      <c r="D374" s="2"/>
      <c r="E374" s="219">
        <v>30</v>
      </c>
      <c r="F374" s="117" t="s">
        <v>38</v>
      </c>
      <c r="G374" s="220">
        <v>53894720</v>
      </c>
    </row>
    <row r="375" spans="1:7" ht="18" x14ac:dyDescent="0.25">
      <c r="A375" s="203"/>
      <c r="B375" s="230" t="s">
        <v>139</v>
      </c>
      <c r="C375" s="205">
        <f>SUM(C363:C374)</f>
        <v>634508137</v>
      </c>
      <c r="D375" s="2"/>
      <c r="E375" s="219">
        <v>31</v>
      </c>
      <c r="F375" s="117" t="s">
        <v>40</v>
      </c>
      <c r="G375" s="220">
        <v>43000447</v>
      </c>
    </row>
    <row r="376" spans="1:7" ht="18" x14ac:dyDescent="0.25">
      <c r="A376" s="147"/>
      <c r="B376" s="231"/>
      <c r="C376" s="232"/>
      <c r="D376" s="2"/>
      <c r="E376" s="233">
        <v>32</v>
      </c>
      <c r="F376" s="117" t="s">
        <v>42</v>
      </c>
      <c r="G376" s="220">
        <v>174102282</v>
      </c>
    </row>
    <row r="377" spans="1:7" ht="19.5" x14ac:dyDescent="0.3">
      <c r="A377" s="163" t="s">
        <v>140</v>
      </c>
      <c r="B377" s="206"/>
      <c r="C377" s="102">
        <f>SUM(C378:C381)</f>
        <v>-219909056</v>
      </c>
      <c r="D377" s="2"/>
      <c r="E377" s="234">
        <v>33</v>
      </c>
      <c r="F377" s="117" t="s">
        <v>45</v>
      </c>
      <c r="G377" s="220">
        <v>111407555</v>
      </c>
    </row>
    <row r="378" spans="1:7" ht="18.75" x14ac:dyDescent="0.25">
      <c r="A378" s="108" t="s">
        <v>125</v>
      </c>
      <c r="B378" s="206"/>
      <c r="C378" s="110">
        <v>-185425319</v>
      </c>
      <c r="D378" s="2"/>
      <c r="E378" s="235">
        <v>34</v>
      </c>
      <c r="F378" s="236" t="s">
        <v>46</v>
      </c>
      <c r="G378" s="220">
        <v>53457988</v>
      </c>
    </row>
    <row r="379" spans="1:7" ht="18.75" x14ac:dyDescent="0.25">
      <c r="A379" s="108" t="s">
        <v>126</v>
      </c>
      <c r="B379" s="207"/>
      <c r="C379" s="110">
        <v>-99927273</v>
      </c>
      <c r="D379" s="2"/>
      <c r="E379" s="124"/>
      <c r="F379" s="230" t="s">
        <v>139</v>
      </c>
      <c r="G379" s="101">
        <f>SUM(G363:G378)</f>
        <v>2191270368</v>
      </c>
    </row>
    <row r="380" spans="1:7" ht="18.75" x14ac:dyDescent="0.25">
      <c r="A380" s="108" t="s">
        <v>128</v>
      </c>
      <c r="B380" s="207"/>
      <c r="C380" s="110">
        <v>1800036</v>
      </c>
      <c r="D380" s="2"/>
      <c r="E380" s="237" t="s">
        <v>33</v>
      </c>
      <c r="F380" s="238"/>
      <c r="G380" s="239"/>
    </row>
    <row r="381" spans="1:7" ht="18.75" x14ac:dyDescent="0.25">
      <c r="A381" s="188" t="s">
        <v>141</v>
      </c>
      <c r="B381" s="206"/>
      <c r="C381" s="110">
        <v>63643500</v>
      </c>
      <c r="D381" s="2"/>
      <c r="E381" s="138" t="s">
        <v>130</v>
      </c>
      <c r="F381" s="138"/>
      <c r="G381" s="119">
        <v>10664723</v>
      </c>
    </row>
    <row r="382" spans="1:7" ht="16.5" x14ac:dyDescent="0.25">
      <c r="A382" s="147"/>
      <c r="B382" s="2"/>
      <c r="C382" s="2"/>
      <c r="D382" s="2"/>
      <c r="E382" s="117" t="s">
        <v>131</v>
      </c>
      <c r="F382" s="118"/>
      <c r="G382" s="119">
        <v>391213220</v>
      </c>
    </row>
    <row r="383" spans="1:7" ht="16.5" x14ac:dyDescent="0.25">
      <c r="A383" s="1"/>
      <c r="B383" s="112"/>
      <c r="C383" s="2"/>
      <c r="D383" s="2"/>
      <c r="E383" s="117" t="s">
        <v>132</v>
      </c>
      <c r="F383" s="118"/>
      <c r="G383" s="119">
        <v>155452019</v>
      </c>
    </row>
    <row r="384" spans="1:7" ht="16.5" x14ac:dyDescent="0.25">
      <c r="A384" s="112"/>
      <c r="B384" s="112"/>
      <c r="C384" s="116"/>
      <c r="D384" s="2"/>
      <c r="E384" s="240" t="s">
        <v>133</v>
      </c>
      <c r="F384" s="240"/>
      <c r="G384" s="241">
        <v>2048539487</v>
      </c>
    </row>
    <row r="385" spans="1:7" ht="16.5" x14ac:dyDescent="0.25">
      <c r="A385" s="2"/>
      <c r="B385" s="1"/>
      <c r="C385" s="116"/>
      <c r="D385" s="2"/>
      <c r="E385" s="1" t="s">
        <v>44</v>
      </c>
      <c r="F385" s="112"/>
      <c r="G385" s="169">
        <f>SUM(G381:G384)</f>
        <v>2605869449</v>
      </c>
    </row>
    <row r="386" spans="1:7" ht="16.5" x14ac:dyDescent="0.25">
      <c r="A386" s="2"/>
      <c r="B386" s="1"/>
      <c r="C386" s="116"/>
      <c r="D386" s="2"/>
      <c r="E386" s="111" t="s">
        <v>47</v>
      </c>
      <c r="F386" s="112"/>
      <c r="G386" s="116"/>
    </row>
    <row r="387" spans="1:7" ht="16.5" x14ac:dyDescent="0.25">
      <c r="A387" s="209"/>
      <c r="B387" s="209"/>
      <c r="C387" s="121"/>
      <c r="D387" s="2"/>
      <c r="E387" s="1" t="s">
        <v>142</v>
      </c>
      <c r="F387" s="112"/>
      <c r="G387" s="158">
        <f>C375</f>
        <v>634508137</v>
      </c>
    </row>
    <row r="388" spans="1:7" ht="16.5" x14ac:dyDescent="0.25">
      <c r="A388" s="1"/>
      <c r="B388" s="112"/>
      <c r="C388" s="169"/>
      <c r="D388" s="2"/>
      <c r="E388" s="163" t="s">
        <v>140</v>
      </c>
      <c r="F388" s="112"/>
      <c r="G388" s="169">
        <f>C377</f>
        <v>-219909056</v>
      </c>
    </row>
    <row r="389" spans="1:7" ht="16.5" x14ac:dyDescent="0.25">
      <c r="A389" s="111"/>
      <c r="B389" s="112"/>
      <c r="C389" s="116"/>
      <c r="D389" s="2"/>
      <c r="E389" s="177" t="s">
        <v>115</v>
      </c>
      <c r="F389" s="112"/>
      <c r="G389" s="169">
        <f>G379</f>
        <v>2191270368</v>
      </c>
    </row>
    <row r="390" spans="1:7" ht="16.5" x14ac:dyDescent="0.25">
      <c r="A390" s="1"/>
      <c r="B390" s="112"/>
      <c r="C390" s="158"/>
      <c r="D390" s="2"/>
      <c r="E390" s="1" t="s">
        <v>44</v>
      </c>
      <c r="F390" s="112"/>
      <c r="G390" s="169">
        <f>SUM(G387:G389)</f>
        <v>2605869449</v>
      </c>
    </row>
  </sheetData>
  <mergeCells count="24">
    <mergeCell ref="A271:B271"/>
    <mergeCell ref="A304:G304"/>
    <mergeCell ref="A331:B331"/>
    <mergeCell ref="E358:F358"/>
    <mergeCell ref="A360:G360"/>
    <mergeCell ref="A387:B387"/>
    <mergeCell ref="A174:B174"/>
    <mergeCell ref="E190:F190"/>
    <mergeCell ref="A203:G203"/>
    <mergeCell ref="A230:B230"/>
    <mergeCell ref="E233:F233"/>
    <mergeCell ref="A244:G244"/>
    <mergeCell ref="A84:B84"/>
    <mergeCell ref="A85:B85"/>
    <mergeCell ref="A87:B87"/>
    <mergeCell ref="E99:F99"/>
    <mergeCell ref="A145:G145"/>
    <mergeCell ref="A172:B172"/>
    <mergeCell ref="A2:G2"/>
    <mergeCell ref="A34:B34"/>
    <mergeCell ref="A35:B35"/>
    <mergeCell ref="A37:B37"/>
    <mergeCell ref="E49:F49"/>
    <mergeCell ref="A52:G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2021-04-22T08:01:42Z</dcterms:created>
  <dcterms:modified xsi:type="dcterms:W3CDTF">2021-04-22T08:02:45Z</dcterms:modified>
</cp:coreProperties>
</file>